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D4DE37E5-E361-4CFC-A0AC-51C3C7B9EBFE}" xr6:coauthVersionLast="47" xr6:coauthVersionMax="47" xr10:uidLastSave="{00000000-0000-0000-0000-000000000000}"/>
  <bookViews>
    <workbookView xWindow="-104" yWindow="-104" windowWidth="22326" windowHeight="11947" xr2:uid="{DB1E47E8-052C-4A4D-958A-00E9FFC7CBD5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5" i="8"/>
  <c r="F54" i="8"/>
  <c r="F51" i="8"/>
  <c r="F50" i="8"/>
  <c r="F48" i="8"/>
  <c r="C48" i="8"/>
  <c r="F47" i="8"/>
  <c r="C47" i="8"/>
  <c r="F42" i="8"/>
  <c r="F40" i="8"/>
  <c r="F39" i="8"/>
  <c r="A39" i="8"/>
  <c r="H34" i="8"/>
  <c r="E34" i="8"/>
  <c r="A34" i="8"/>
  <c r="H29" i="8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I13" i="8"/>
  <c r="G53" i="8" s="1"/>
  <c r="H12" i="8"/>
  <c r="F44" i="8" s="1"/>
  <c r="H11" i="8"/>
  <c r="F43" i="8" s="1"/>
  <c r="H10" i="8"/>
  <c r="H9" i="8"/>
  <c r="F41" i="8" s="1"/>
  <c r="H8" i="8"/>
  <c r="H7" i="8"/>
  <c r="E5" i="8"/>
  <c r="H132" i="7"/>
  <c r="E122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H79" i="7" s="1"/>
  <c r="G75" i="7"/>
  <c r="H74" i="7"/>
  <c r="H66" i="7"/>
  <c r="H53" i="7"/>
  <c r="F45" i="7"/>
  <c r="C45" i="7"/>
  <c r="G45" i="7" s="1"/>
  <c r="H42" i="7"/>
  <c r="G39" i="7"/>
  <c r="G67" i="7" s="1"/>
  <c r="G38" i="7"/>
  <c r="G37" i="7"/>
  <c r="H36" i="7"/>
  <c r="H26" i="7"/>
  <c r="H27" i="7" s="1"/>
  <c r="H32" i="7" s="1"/>
  <c r="H38" i="7" s="1"/>
  <c r="H25" i="7"/>
  <c r="H20" i="7"/>
  <c r="F12" i="7"/>
  <c r="H9" i="7"/>
  <c r="H7" i="7"/>
  <c r="C128" i="7" s="1"/>
  <c r="H6" i="7"/>
  <c r="B4" i="7"/>
  <c r="B3" i="7"/>
  <c r="H132" i="6"/>
  <c r="C128" i="6"/>
  <c r="G119" i="6"/>
  <c r="G118" i="6"/>
  <c r="H117" i="6"/>
  <c r="H113" i="6"/>
  <c r="H106" i="6"/>
  <c r="H100" i="6"/>
  <c r="H97" i="6"/>
  <c r="H102" i="6" s="1"/>
  <c r="H95" i="6"/>
  <c r="H92" i="6"/>
  <c r="H85" i="6"/>
  <c r="G79" i="6"/>
  <c r="H74" i="6"/>
  <c r="H66" i="6"/>
  <c r="H57" i="6"/>
  <c r="H56" i="6"/>
  <c r="H54" i="6"/>
  <c r="H53" i="6"/>
  <c r="G45" i="6"/>
  <c r="G51" i="6" s="1"/>
  <c r="F45" i="6"/>
  <c r="C45" i="6"/>
  <c r="H42" i="6"/>
  <c r="G38" i="6"/>
  <c r="G37" i="6"/>
  <c r="G39" i="6" s="1"/>
  <c r="G67" i="6" s="1"/>
  <c r="H36" i="6"/>
  <c r="H32" i="6"/>
  <c r="H26" i="6"/>
  <c r="H25" i="6"/>
  <c r="H20" i="6"/>
  <c r="F12" i="6"/>
  <c r="H9" i="6"/>
  <c r="H7" i="6"/>
  <c r="H6" i="6"/>
  <c r="B4" i="6"/>
  <c r="B3" i="6"/>
  <c r="H134" i="5"/>
  <c r="E129" i="5"/>
  <c r="C129" i="5"/>
  <c r="E123" i="5"/>
  <c r="G120" i="5"/>
  <c r="G119" i="5"/>
  <c r="H118" i="5"/>
  <c r="H114" i="5"/>
  <c r="H107" i="5"/>
  <c r="H103" i="5"/>
  <c r="H101" i="5"/>
  <c r="H98" i="5"/>
  <c r="H96" i="5"/>
  <c r="G88" i="5"/>
  <c r="H86" i="5"/>
  <c r="G80" i="5"/>
  <c r="H80" i="5" s="1"/>
  <c r="G78" i="5"/>
  <c r="G76" i="5"/>
  <c r="H75" i="5"/>
  <c r="H67" i="5"/>
  <c r="H53" i="5"/>
  <c r="F45" i="5"/>
  <c r="C45" i="5"/>
  <c r="G45" i="5" s="1"/>
  <c r="H42" i="5"/>
  <c r="G38" i="5"/>
  <c r="G39" i="5" s="1"/>
  <c r="G68" i="5" s="1"/>
  <c r="G37" i="5"/>
  <c r="H36" i="5"/>
  <c r="H28" i="5"/>
  <c r="H26" i="5"/>
  <c r="H32" i="5" s="1"/>
  <c r="H25" i="5"/>
  <c r="H20" i="5"/>
  <c r="F12" i="5"/>
  <c r="H9" i="5"/>
  <c r="H7" i="5"/>
  <c r="B3" i="5"/>
  <c r="H134" i="4"/>
  <c r="E123" i="4"/>
  <c r="G120" i="4"/>
  <c r="G119" i="4"/>
  <c r="H118" i="4"/>
  <c r="H114" i="4"/>
  <c r="H107" i="4"/>
  <c r="H103" i="4"/>
  <c r="H101" i="4"/>
  <c r="H98" i="4"/>
  <c r="H96" i="4"/>
  <c r="G90" i="4"/>
  <c r="H86" i="4"/>
  <c r="G80" i="4"/>
  <c r="H75" i="4"/>
  <c r="H67" i="4"/>
  <c r="H59" i="4"/>
  <c r="H57" i="4"/>
  <c r="H53" i="4"/>
  <c r="F45" i="4"/>
  <c r="G45" i="4" s="1"/>
  <c r="G51" i="4" s="1"/>
  <c r="C45" i="4"/>
  <c r="H42" i="4"/>
  <c r="H38" i="4"/>
  <c r="G38" i="4"/>
  <c r="G39" i="4" s="1"/>
  <c r="G68" i="4" s="1"/>
  <c r="H37" i="4"/>
  <c r="G37" i="4"/>
  <c r="H36" i="4"/>
  <c r="H25" i="4"/>
  <c r="H20" i="4"/>
  <c r="F12" i="4"/>
  <c r="H9" i="4"/>
  <c r="H7" i="4"/>
  <c r="C129" i="4" s="1"/>
  <c r="B3" i="4"/>
  <c r="H134" i="3"/>
  <c r="E129" i="3"/>
  <c r="E123" i="3"/>
  <c r="G120" i="3"/>
  <c r="G119" i="3"/>
  <c r="H118" i="3"/>
  <c r="H114" i="3"/>
  <c r="H107" i="3"/>
  <c r="I103" i="3"/>
  <c r="H103" i="3"/>
  <c r="H101" i="3"/>
  <c r="I98" i="3"/>
  <c r="H98" i="3"/>
  <c r="H96" i="3"/>
  <c r="H86" i="3"/>
  <c r="H80" i="3"/>
  <c r="G80" i="3"/>
  <c r="G79" i="3"/>
  <c r="G77" i="3"/>
  <c r="G76" i="3"/>
  <c r="H75" i="3"/>
  <c r="H67" i="3"/>
  <c r="I56" i="3"/>
  <c r="H56" i="3"/>
  <c r="I55" i="3"/>
  <c r="H55" i="3"/>
  <c r="H53" i="3"/>
  <c r="F45" i="3"/>
  <c r="C45" i="3"/>
  <c r="G45" i="3" s="1"/>
  <c r="H42" i="3"/>
  <c r="G38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C129" i="3" s="1"/>
  <c r="B3" i="3"/>
  <c r="G31" i="2"/>
  <c r="H31" i="2" s="1"/>
  <c r="G30" i="2"/>
  <c r="H30" i="2" s="1"/>
  <c r="H32" i="2" s="1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83" i="1"/>
  <c r="H179" i="1"/>
  <c r="C179" i="1"/>
  <c r="C175" i="1"/>
  <c r="H175" i="1" s="1"/>
  <c r="H171" i="1"/>
  <c r="H185" i="1" s="1"/>
  <c r="G89" i="8" s="1"/>
  <c r="C171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A83" i="1"/>
  <c r="D81" i="1"/>
  <c r="E124" i="3" s="1"/>
  <c r="F123" i="3" s="1"/>
  <c r="D80" i="1"/>
  <c r="E122" i="6" s="1"/>
  <c r="D78" i="1"/>
  <c r="G72" i="1"/>
  <c r="G71" i="1"/>
  <c r="G91" i="4" s="1"/>
  <c r="G70" i="1"/>
  <c r="G69" i="1"/>
  <c r="G89" i="3" s="1"/>
  <c r="G68" i="1"/>
  <c r="G67" i="1"/>
  <c r="G86" i="6" s="1"/>
  <c r="E62" i="1"/>
  <c r="G79" i="4" s="1"/>
  <c r="E61" i="1"/>
  <c r="G77" i="6" s="1"/>
  <c r="E60" i="1"/>
  <c r="E59" i="1"/>
  <c r="G75" i="6" s="1"/>
  <c r="H54" i="1"/>
  <c r="H53" i="1"/>
  <c r="H52" i="1"/>
  <c r="H51" i="1"/>
  <c r="H50" i="1"/>
  <c r="H49" i="1"/>
  <c r="H48" i="1"/>
  <c r="H47" i="1"/>
  <c r="F43" i="1"/>
  <c r="E43" i="1"/>
  <c r="I42" i="1" s="1"/>
  <c r="H54" i="7" s="1"/>
  <c r="D43" i="1"/>
  <c r="A42" i="1"/>
  <c r="D40" i="1"/>
  <c r="E40" i="1" s="1"/>
  <c r="A39" i="1"/>
  <c r="F37" i="1"/>
  <c r="E37" i="1"/>
  <c r="D37" i="1"/>
  <c r="I36" i="1"/>
  <c r="I54" i="3" s="1"/>
  <c r="A36" i="1"/>
  <c r="F34" i="1"/>
  <c r="E34" i="1"/>
  <c r="I33" i="1"/>
  <c r="A33" i="1"/>
  <c r="I30" i="1"/>
  <c r="I61" i="3" s="1"/>
  <c r="I28" i="1"/>
  <c r="H61" i="7" s="1"/>
  <c r="I26" i="1"/>
  <c r="E24" i="1"/>
  <c r="I24" i="1" s="1"/>
  <c r="H58" i="4" s="1"/>
  <c r="D24" i="1"/>
  <c r="I22" i="1"/>
  <c r="H59" i="7" s="1"/>
  <c r="G22" i="1"/>
  <c r="E22" i="1"/>
  <c r="I20" i="1"/>
  <c r="H57" i="7" s="1"/>
  <c r="I18" i="1"/>
  <c r="I16" i="1"/>
  <c r="F7" i="1"/>
  <c r="H26" i="4" s="1"/>
  <c r="H32" i="4" s="1"/>
  <c r="I39" i="1" l="1"/>
  <c r="H54" i="4" s="1"/>
  <c r="H64" i="4" s="1"/>
  <c r="H70" i="4" s="1"/>
  <c r="I135" i="3"/>
  <c r="H39" i="4"/>
  <c r="H68" i="4" s="1"/>
  <c r="G88" i="6"/>
  <c r="G51" i="7"/>
  <c r="H60" i="3"/>
  <c r="H60" i="5"/>
  <c r="H60" i="6"/>
  <c r="H60" i="7"/>
  <c r="G89" i="7"/>
  <c r="G90" i="5"/>
  <c r="G90" i="3"/>
  <c r="F76" i="8"/>
  <c r="F80" i="8" s="1"/>
  <c r="G51" i="3"/>
  <c r="I80" i="3"/>
  <c r="G51" i="5"/>
  <c r="H133" i="6"/>
  <c r="G89" i="6"/>
  <c r="G92" i="5"/>
  <c r="G92" i="3"/>
  <c r="G91" i="6"/>
  <c r="G92" i="4"/>
  <c r="G91" i="7"/>
  <c r="H37" i="3"/>
  <c r="H39" i="3" s="1"/>
  <c r="H68" i="3" s="1"/>
  <c r="H55" i="4"/>
  <c r="H55" i="7"/>
  <c r="H55" i="5"/>
  <c r="H55" i="6"/>
  <c r="I38" i="3"/>
  <c r="I60" i="3"/>
  <c r="H56" i="4"/>
  <c r="H56" i="7"/>
  <c r="H56" i="5"/>
  <c r="H61" i="3"/>
  <c r="G69" i="4"/>
  <c r="H62" i="5"/>
  <c r="G76" i="6"/>
  <c r="G77" i="4"/>
  <c r="G76" i="7"/>
  <c r="H135" i="4"/>
  <c r="H58" i="7"/>
  <c r="H58" i="5"/>
  <c r="H58" i="3"/>
  <c r="H58" i="6"/>
  <c r="H63" i="6" s="1"/>
  <c r="H69" i="6" s="1"/>
  <c r="H61" i="6"/>
  <c r="H62" i="4"/>
  <c r="I62" i="3"/>
  <c r="H61" i="5"/>
  <c r="H62" i="6"/>
  <c r="H63" i="4"/>
  <c r="I63" i="3"/>
  <c r="H61" i="4"/>
  <c r="H63" i="3"/>
  <c r="H63" i="5"/>
  <c r="C80" i="8"/>
  <c r="H38" i="6"/>
  <c r="H63" i="7"/>
  <c r="H69" i="7" s="1"/>
  <c r="H62" i="3"/>
  <c r="F129" i="3"/>
  <c r="H62" i="7"/>
  <c r="E123" i="6"/>
  <c r="F122" i="6" s="1"/>
  <c r="E80" i="1"/>
  <c r="E83" i="1" s="1"/>
  <c r="E124" i="4"/>
  <c r="F123" i="4" s="1"/>
  <c r="H38" i="3"/>
  <c r="E124" i="5"/>
  <c r="F123" i="5" s="1"/>
  <c r="F129" i="5" s="1"/>
  <c r="G68" i="6"/>
  <c r="E123" i="7"/>
  <c r="F122" i="7" s="1"/>
  <c r="G89" i="4"/>
  <c r="G88" i="7"/>
  <c r="G89" i="5"/>
  <c r="G90" i="7"/>
  <c r="H90" i="7" s="1"/>
  <c r="G91" i="5"/>
  <c r="G91" i="3"/>
  <c r="G90" i="6"/>
  <c r="H60" i="4"/>
  <c r="H37" i="7"/>
  <c r="H39" i="7" s="1"/>
  <c r="H67" i="7" s="1"/>
  <c r="H133" i="7"/>
  <c r="I37" i="3"/>
  <c r="I39" i="3" s="1"/>
  <c r="I68" i="3" s="1"/>
  <c r="I58" i="3"/>
  <c r="H135" i="5"/>
  <c r="H37" i="5"/>
  <c r="H37" i="6"/>
  <c r="H11" i="9"/>
  <c r="H10" i="9"/>
  <c r="H9" i="9"/>
  <c r="H8" i="9"/>
  <c r="H7" i="9"/>
  <c r="H6" i="9"/>
  <c r="H5" i="9"/>
  <c r="H54" i="3"/>
  <c r="H64" i="3" s="1"/>
  <c r="H70" i="3" s="1"/>
  <c r="H54" i="5"/>
  <c r="F40" i="1"/>
  <c r="I59" i="3"/>
  <c r="H59" i="5"/>
  <c r="H59" i="3"/>
  <c r="H59" i="6"/>
  <c r="H55" i="1"/>
  <c r="H79" i="6"/>
  <c r="G87" i="6"/>
  <c r="G88" i="3"/>
  <c r="G88" i="4"/>
  <c r="G87" i="7"/>
  <c r="G93" i="7" s="1"/>
  <c r="F78" i="8"/>
  <c r="H135" i="3"/>
  <c r="H41" i="3"/>
  <c r="H80" i="4"/>
  <c r="G77" i="5"/>
  <c r="G87" i="5"/>
  <c r="G78" i="6"/>
  <c r="E128" i="7"/>
  <c r="H57" i="3"/>
  <c r="G78" i="3"/>
  <c r="G76" i="4"/>
  <c r="I57" i="3"/>
  <c r="I64" i="3" s="1"/>
  <c r="I70" i="3" s="1"/>
  <c r="G87" i="4"/>
  <c r="G79" i="5"/>
  <c r="G77" i="7"/>
  <c r="G87" i="3"/>
  <c r="E129" i="4"/>
  <c r="H57" i="5"/>
  <c r="G78" i="7"/>
  <c r="G78" i="4"/>
  <c r="H38" i="5"/>
  <c r="E128" i="6"/>
  <c r="H108" i="5" l="1"/>
  <c r="H107" i="6"/>
  <c r="I108" i="3"/>
  <c r="H108" i="3"/>
  <c r="H108" i="4"/>
  <c r="H107" i="7"/>
  <c r="H41" i="4"/>
  <c r="F128" i="6"/>
  <c r="D31" i="9"/>
  <c r="C31" i="9"/>
  <c r="B31" i="9"/>
  <c r="I41" i="3"/>
  <c r="C28" i="9"/>
  <c r="D28" i="9"/>
  <c r="B28" i="9"/>
  <c r="B35" i="9" s="1"/>
  <c r="C29" i="9"/>
  <c r="D29" i="9"/>
  <c r="B29" i="9"/>
  <c r="C32" i="9"/>
  <c r="D32" i="9"/>
  <c r="B32" i="9"/>
  <c r="D34" i="9"/>
  <c r="C34" i="9"/>
  <c r="B34" i="9"/>
  <c r="H39" i="6"/>
  <c r="G68" i="7"/>
  <c r="H51" i="7"/>
  <c r="G94" i="4"/>
  <c r="H47" i="3"/>
  <c r="H46" i="3"/>
  <c r="H50" i="3"/>
  <c r="H44" i="3"/>
  <c r="H48" i="3"/>
  <c r="H43" i="3"/>
  <c r="H49" i="3"/>
  <c r="H74" i="3"/>
  <c r="H78" i="3" s="1"/>
  <c r="I71" i="3"/>
  <c r="D30" i="9"/>
  <c r="C30" i="9"/>
  <c r="B30" i="9"/>
  <c r="D33" i="9"/>
  <c r="C33" i="9"/>
  <c r="B33" i="9"/>
  <c r="F128" i="7"/>
  <c r="G94" i="5"/>
  <c r="H41" i="7"/>
  <c r="F129" i="4"/>
  <c r="H39" i="5"/>
  <c r="H45" i="3"/>
  <c r="G93" i="6"/>
  <c r="G69" i="5"/>
  <c r="I87" i="3"/>
  <c r="H87" i="3"/>
  <c r="G94" i="3"/>
  <c r="H64" i="5"/>
  <c r="H70" i="5" s="1"/>
  <c r="I51" i="3"/>
  <c r="I69" i="3" s="1"/>
  <c r="H51" i="3"/>
  <c r="H69" i="3" s="1"/>
  <c r="H71" i="3" s="1"/>
  <c r="G69" i="3"/>
  <c r="H136" i="3" l="1"/>
  <c r="H68" i="7"/>
  <c r="H70" i="7" s="1"/>
  <c r="H86" i="7"/>
  <c r="C35" i="9"/>
  <c r="H68" i="5"/>
  <c r="H41" i="5"/>
  <c r="H67" i="6"/>
  <c r="H41" i="6"/>
  <c r="I46" i="3"/>
  <c r="I74" i="3"/>
  <c r="I50" i="3"/>
  <c r="I43" i="3"/>
  <c r="I49" i="3"/>
  <c r="I47" i="3"/>
  <c r="I48" i="3"/>
  <c r="I44" i="3"/>
  <c r="I45" i="3"/>
  <c r="D35" i="9"/>
  <c r="I136" i="3"/>
  <c r="H76" i="3"/>
  <c r="H79" i="3"/>
  <c r="H77" i="3"/>
  <c r="H44" i="4"/>
  <c r="H43" i="4"/>
  <c r="H49" i="4"/>
  <c r="H50" i="4"/>
  <c r="H48" i="4"/>
  <c r="H47" i="4"/>
  <c r="H46" i="4"/>
  <c r="H74" i="4"/>
  <c r="H51" i="4"/>
  <c r="H45" i="4"/>
  <c r="H46" i="7"/>
  <c r="H44" i="7"/>
  <c r="H43" i="7"/>
  <c r="H48" i="7"/>
  <c r="H73" i="7"/>
  <c r="H50" i="7"/>
  <c r="H49" i="7"/>
  <c r="H47" i="7"/>
  <c r="H45" i="7"/>
  <c r="H49" i="5" l="1"/>
  <c r="H74" i="5"/>
  <c r="H48" i="5"/>
  <c r="H47" i="5"/>
  <c r="H46" i="5"/>
  <c r="H43" i="5"/>
  <c r="H50" i="5"/>
  <c r="H44" i="5"/>
  <c r="H45" i="5"/>
  <c r="H51" i="5"/>
  <c r="H81" i="3"/>
  <c r="H69" i="4"/>
  <c r="H71" i="4" s="1"/>
  <c r="H87" i="4"/>
  <c r="H79" i="4"/>
  <c r="H77" i="4"/>
  <c r="H78" i="4"/>
  <c r="H76" i="4"/>
  <c r="H81" i="4" s="1"/>
  <c r="H137" i="4" s="1"/>
  <c r="H134" i="7"/>
  <c r="I76" i="3"/>
  <c r="I81" i="3" s="1"/>
  <c r="I77" i="3"/>
  <c r="I79" i="3"/>
  <c r="I78" i="3"/>
  <c r="H75" i="7"/>
  <c r="H78" i="7"/>
  <c r="H76" i="7"/>
  <c r="H77" i="7"/>
  <c r="H44" i="6"/>
  <c r="H43" i="6"/>
  <c r="H50" i="6"/>
  <c r="H49" i="6"/>
  <c r="H48" i="6"/>
  <c r="H73" i="6"/>
  <c r="H47" i="6"/>
  <c r="H46" i="6"/>
  <c r="H45" i="6"/>
  <c r="H51" i="6"/>
  <c r="H137" i="3" l="1"/>
  <c r="H85" i="3"/>
  <c r="H69" i="5"/>
  <c r="H71" i="5" s="1"/>
  <c r="H87" i="5"/>
  <c r="H68" i="6"/>
  <c r="H70" i="6" s="1"/>
  <c r="H86" i="6"/>
  <c r="H80" i="7"/>
  <c r="H77" i="6"/>
  <c r="H75" i="6"/>
  <c r="H78" i="6"/>
  <c r="H76" i="6"/>
  <c r="H76" i="5"/>
  <c r="H81" i="5" s="1"/>
  <c r="H137" i="5" s="1"/>
  <c r="H78" i="5"/>
  <c r="H77" i="5"/>
  <c r="H79" i="5"/>
  <c r="I137" i="3"/>
  <c r="I85" i="3"/>
  <c r="H136" i="4"/>
  <c r="H85" i="4"/>
  <c r="H93" i="3" l="1"/>
  <c r="H89" i="3"/>
  <c r="H88" i="3"/>
  <c r="H91" i="3"/>
  <c r="H92" i="3"/>
  <c r="H90" i="3"/>
  <c r="H93" i="4"/>
  <c r="H90" i="4"/>
  <c r="H91" i="4"/>
  <c r="H92" i="4"/>
  <c r="H89" i="4"/>
  <c r="H88" i="4"/>
  <c r="H80" i="6"/>
  <c r="H135" i="6" s="1"/>
  <c r="I93" i="3"/>
  <c r="I89" i="3"/>
  <c r="I91" i="3"/>
  <c r="I90" i="3"/>
  <c r="I92" i="3"/>
  <c r="I88" i="3"/>
  <c r="I94" i="3" s="1"/>
  <c r="I102" i="3" s="1"/>
  <c r="I104" i="3" s="1"/>
  <c r="H135" i="7"/>
  <c r="H84" i="7"/>
  <c r="H134" i="6"/>
  <c r="H84" i="6"/>
  <c r="H136" i="5"/>
  <c r="H85" i="5"/>
  <c r="H93" i="5" l="1"/>
  <c r="H88" i="5"/>
  <c r="H89" i="5"/>
  <c r="H90" i="5"/>
  <c r="H92" i="5"/>
  <c r="H91" i="5"/>
  <c r="I138" i="3"/>
  <c r="I115" i="3"/>
  <c r="H94" i="3"/>
  <c r="H102" i="3" s="1"/>
  <c r="H104" i="3" s="1"/>
  <c r="H88" i="7"/>
  <c r="H87" i="7"/>
  <c r="H93" i="7" s="1"/>
  <c r="H101" i="7" s="1"/>
  <c r="H103" i="7" s="1"/>
  <c r="H91" i="7"/>
  <c r="H89" i="7"/>
  <c r="H89" i="6"/>
  <c r="H87" i="6"/>
  <c r="H90" i="6"/>
  <c r="H88" i="6"/>
  <c r="H91" i="6"/>
  <c r="H94" i="4"/>
  <c r="H102" i="4" s="1"/>
  <c r="H104" i="4" s="1"/>
  <c r="H138" i="4" l="1"/>
  <c r="H115" i="4"/>
  <c r="H93" i="6"/>
  <c r="H101" i="6" s="1"/>
  <c r="H103" i="6" s="1"/>
  <c r="I109" i="3"/>
  <c r="I112" i="3" s="1"/>
  <c r="I139" i="3" s="1"/>
  <c r="I140" i="3" s="1"/>
  <c r="I119" i="3"/>
  <c r="I120" i="3" s="1"/>
  <c r="H136" i="7"/>
  <c r="H114" i="7"/>
  <c r="H138" i="3"/>
  <c r="H115" i="3"/>
  <c r="H94" i="5"/>
  <c r="H102" i="5" s="1"/>
  <c r="H104" i="5" s="1"/>
  <c r="H118" i="7" l="1"/>
  <c r="H119" i="7" s="1"/>
  <c r="H129" i="7" s="1"/>
  <c r="H108" i="7"/>
  <c r="H111" i="7" s="1"/>
  <c r="H137" i="7" s="1"/>
  <c r="H138" i="7" s="1"/>
  <c r="I142" i="3"/>
  <c r="I130" i="3"/>
  <c r="H132" i="3"/>
  <c r="H120" i="3"/>
  <c r="H142" i="3" s="1"/>
  <c r="H109" i="3"/>
  <c r="H112" i="3" s="1"/>
  <c r="H139" i="3" s="1"/>
  <c r="H140" i="3" s="1"/>
  <c r="H130" i="3"/>
  <c r="H119" i="3"/>
  <c r="H136" i="6"/>
  <c r="H114" i="6"/>
  <c r="H109" i="4"/>
  <c r="H112" i="4" s="1"/>
  <c r="H139" i="4" s="1"/>
  <c r="H119" i="4"/>
  <c r="H138" i="5"/>
  <c r="H115" i="5"/>
  <c r="H140" i="4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20" i="7"/>
  <c r="H139" i="7"/>
  <c r="H141" i="3"/>
  <c r="H121" i="3"/>
  <c r="H119" i="5"/>
  <c r="H120" i="5" s="1"/>
  <c r="H142" i="5" s="1"/>
  <c r="F15" i="8" s="1"/>
  <c r="G15" i="8" s="1"/>
  <c r="H109" i="5"/>
  <c r="H112" i="5" s="1"/>
  <c r="H139" i="5" s="1"/>
  <c r="H140" i="5" s="1"/>
  <c r="H144" i="3"/>
  <c r="H120" i="4"/>
  <c r="H142" i="4" s="1"/>
  <c r="E61" i="8" s="1"/>
  <c r="G61" i="8" s="1"/>
  <c r="H132" i="4"/>
  <c r="H140" i="7"/>
  <c r="H108" i="6"/>
  <c r="H111" i="6" s="1"/>
  <c r="H137" i="6" s="1"/>
  <c r="H118" i="6"/>
  <c r="H138" i="6"/>
  <c r="I141" i="3"/>
  <c r="I121" i="3"/>
  <c r="D46" i="8" l="1"/>
  <c r="G46" i="8" s="1"/>
  <c r="I15" i="8"/>
  <c r="D49" i="8"/>
  <c r="G49" i="8" s="1"/>
  <c r="I21" i="8"/>
  <c r="I12" i="8"/>
  <c r="D44" i="8"/>
  <c r="G44" i="8" s="1"/>
  <c r="H119" i="6"/>
  <c r="H140" i="6" s="1"/>
  <c r="H132" i="5"/>
  <c r="H130" i="5"/>
  <c r="H129" i="6"/>
  <c r="F34" i="8"/>
  <c r="G34" i="8" s="1"/>
  <c r="E78" i="8"/>
  <c r="G78" i="8" s="1"/>
  <c r="D50" i="8"/>
  <c r="G50" i="8" s="1"/>
  <c r="I22" i="8"/>
  <c r="I14" i="8"/>
  <c r="D45" i="8"/>
  <c r="G45" i="8" s="1"/>
  <c r="D39" i="8"/>
  <c r="G39" i="8" s="1"/>
  <c r="I7" i="8"/>
  <c r="D40" i="8"/>
  <c r="G40" i="8" s="1"/>
  <c r="I8" i="8"/>
  <c r="D43" i="8"/>
  <c r="G43" i="8" s="1"/>
  <c r="I11" i="8"/>
  <c r="I10" i="8"/>
  <c r="D42" i="8"/>
  <c r="G42" i="8" s="1"/>
  <c r="H130" i="4"/>
  <c r="D48" i="8"/>
  <c r="G48" i="8" s="1"/>
  <c r="I20" i="8"/>
  <c r="I24" i="8"/>
  <c r="D52" i="8"/>
  <c r="G52" i="8" s="1"/>
  <c r="D47" i="8"/>
  <c r="G47" i="8" s="1"/>
  <c r="I19" i="8"/>
  <c r="I9" i="8"/>
  <c r="D41" i="8"/>
  <c r="G41" i="8" s="1"/>
  <c r="I23" i="8"/>
  <c r="D51" i="8"/>
  <c r="G51" i="8" s="1"/>
  <c r="E76" i="8" l="1"/>
  <c r="G76" i="8" s="1"/>
  <c r="G80" i="8" s="1"/>
  <c r="F29" i="8"/>
  <c r="G29" i="8" s="1"/>
  <c r="H121" i="5"/>
  <c r="H141" i="5"/>
  <c r="J24" i="8"/>
  <c r="J15" i="8"/>
  <c r="H141" i="4"/>
  <c r="H121" i="4"/>
  <c r="H139" i="6"/>
  <c r="H120" i="6"/>
  <c r="D55" i="8"/>
  <c r="G55" i="8" s="1"/>
  <c r="I34" i="8"/>
  <c r="J34" i="8" s="1"/>
  <c r="I29" i="8" l="1"/>
  <c r="J29" i="8" s="1"/>
  <c r="K36" i="8" s="1"/>
  <c r="D54" i="8"/>
  <c r="G54" i="8" s="1"/>
  <c r="G56" i="8" s="1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E07EC85D-4672-4E75-896F-C495773CEDC5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BB15BCD-2D8F-4FC9-8E8B-5E9EFB1FA69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3A9C2EC7-8600-4D2D-B013-278B8C65D68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100E656-C6B9-42C2-9BC3-6E2EC5F68C6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8195AB55-74ED-4AEF-BC37-F87F5DE4641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1CEF253E-926B-4B92-9D06-7A04C9E9A76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40CDD88-F0B6-48B2-B66B-0DDA0CFCB30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<sst xmlns="http://schemas.openxmlformats.org/spreadsheetml/2006/main" count="1650" uniqueCount="477">
  <si>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</si>
  <si>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</si>
  <si>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</si>
  <si>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Jacareí / SP</t>
  </si>
  <si>
    <t>Nº de meses de execução contratual:</t>
  </si>
  <si>
    <t>Valor do Salário Mínimo</t>
  </si>
  <si>
    <t>Nº da Licitação:</t>
  </si>
  <si>
    <t>Unidade de prestação dos serviços:</t>
  </si>
  <si>
    <t>ARF/Jacareí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</si>
  <si>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</si>
  <si>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</si>
  <si>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</si>
  <si>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</si>
  <si>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</si>
  <si>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</si>
  <si>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</si>
  <si>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</si>
  <si>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</si>
  <si>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</si>
  <si>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</si>
  <si>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</si>
  <si>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</si>
  <si>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</si>
  <si>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</si>
  <si>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</si>
  <si>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</si>
  <si>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</si>
  <si>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</si>
  <si>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</si>
  <si>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</si>
  <si>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</si>
  <si>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</si>
  <si>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</si>
  <si>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</si>
  <si>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</si>
  <si>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</si>
  <si>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</si>
  <si>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</si>
  <si>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</si>
  <si>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</si>
  <si>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</si>
  <si>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</si>
  <si>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</si>
  <si>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</si>
  <si>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</si>
  <si>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</si>
  <si>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</si>
  <si>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</si>
  <si>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</si>
  <si>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</si>
  <si>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</si>
  <si>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</si>
  <si>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</si>
  <si>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</si>
  <si>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</si>
  <si>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</si>
  <si>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</si>
  <si>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</si>
  <si>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</si>
  <si>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</si>
  <si>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</si>
  <si>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</si>
  <si>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</si>
  <si>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</si>
  <si>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</si>
  <si>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</si>
  <si>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</si>
  <si>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</si>
  <si>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</si>
  <si>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</si>
  <si>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</si>
  <si>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</si>
  <si>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</si>
  <si>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</si>
  <si>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</si>
  <si>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</si>
  <si>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</si>
  <si>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</si>
  <si>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</si>
  <si>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</si>
  <si>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</si>
  <si>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</si>
  <si>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</si>
  <si>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</si>
  <si>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</si>
  <si>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</si>
  <si>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</si>
  <si>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</si>
  <si>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</si>
  <si>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</si>
  <si>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</si>
  <si>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</si>
  <si>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</si>
  <si>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</si>
  <si>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</si>
  <si>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</si>
  <si>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</si>
  <si>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</si>
  <si>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</si>
  <si>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</si>
  <si>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</si>
  <si>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</si>
  <si>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</si>
  <si>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</si>
  <si>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</si>
  <si>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</si>
  <si>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</si>
  <si>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</si>
  <si>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</si>
  <si>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</si>
  <si>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</si>
  <si>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</si>
  <si>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</si>
  <si>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</si>
  <si>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</si>
  <si>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</si>
  <si>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</si>
  <si>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</si>
  <si>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</si>
  <si>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</si>
  <si>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</si>
  <si>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</si>
  <si>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</si>
  <si>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</si>
  <si>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</si>
  <si>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</si>
  <si>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</si>
  <si>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</si>
  <si>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</si>
  <si>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</si>
  <si>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</si>
  <si>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</si>
  <si>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</si>
  <si>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</si>
  <si>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</si>
  <si>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</si>
  <si>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</si>
  <si>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</si>
  <si>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</si>
  <si>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</si>
  <si>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</si>
  <si>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</si>
  <si>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</si>
  <si>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</si>
  <si>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</si>
  <si>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</si>
  <si>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</si>
  <si>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</si>
  <si>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</si>
  <si>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</si>
  <si>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</si>
  <si>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</si>
  <si>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</si>
  <si>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</si>
  <si>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</si>
  <si>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</si>
  <si>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</si>
  <si>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</si>
  <si>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</si>
  <si>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</si>
  <si>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</si>
  <si>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</si>
  <si>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</si>
  <si>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</si>
  <si>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</si>
  <si>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</si>
  <si>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</si>
  <si>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</si>
  <si>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</si>
  <si>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</si>
  <si>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</si>
  <si>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</si>
  <si>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</si>
  <si>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</si>
  <si>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</si>
  <si>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</si>
  <si>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</si>
  <si>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</si>
  <si>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</si>
  <si>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</si>
  <si>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</si>
  <si>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</si>
  <si>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</si>
  <si>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</si>
  <si>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0,50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</si>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</sst>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E3950867-D597-4C42-B0D0-998EF9692EEB}"/>
    <cellStyle name="Excel Built-in Percent" xfId="4" xr:uid="{526024F7-4B05-4C81-AAE0-A556563AD6CF}"/>
    <cellStyle name="Excel Built-in Percent 2" xfId="6" xr:uid="{2D56CB1A-CF74-4001-9A01-15CAB213F5DD}"/>
    <cellStyle name="Excel_BuiltIn_Currency" xfId="5" xr:uid="{48751E82-403A-4F55-8544-B45463B7DF18}"/>
    <cellStyle name="Moeda" xfId="2" builtinId="4"/>
    <cellStyle name="Moeda_Plan1_1_Limpeza2011- Planilhas" xfId="8" xr:uid="{E5CD2114-D403-4460-952D-4DC75AF128EE}"/>
    <cellStyle name="Normal" xfId="0" builtinId="0"/>
    <cellStyle name="Normal 2" xfId="10" xr:uid="{026D8156-C7AC-46CE-913C-9260C7E8F5F1}"/>
    <cellStyle name="Normal_Limpeza2011- Planilhas" xfId="7" xr:uid="{46C863B6-52E4-4D00-BFEB-7F0811BA559C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1327-7C8A-48E5-B68B-408ACA070EA3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Jacareí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79.466400000000007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4.2</v>
      </c>
      <c r="E34" s="43">
        <f>B34*C34*D34</f>
        <v>182.4984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Jacareí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70.130400000000009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4.2</v>
      </c>
      <c r="E37" s="43">
        <f>B37*C37*D37</f>
        <v>182.4984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Jacareí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120.67920000000001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4.2</v>
      </c>
      <c r="E40" s="43">
        <f>B40*C40*D40</f>
        <v>182.4984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Jacareí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69.558000000000007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4.2</v>
      </c>
      <c r="E43" s="43">
        <f>B43*C43*D43</f>
        <v>182.4984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Jacareí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10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10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1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2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2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10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1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10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2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3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10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7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2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10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5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3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2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10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5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2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5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10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7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7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5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3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3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3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3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2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2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4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/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/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/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0.25</v>
      </c>
      <c r="G154" s="146">
        <v>1</v>
      </c>
      <c r="H154" s="129">
        <f t="shared" ref="H154:H165" si="1">E154*F154/G154</f>
        <v>2.375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/>
      <c r="G155" s="146">
        <v>1</v>
      </c>
      <c r="H155" s="129">
        <f t="shared" si="1"/>
        <v>0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2</v>
      </c>
      <c r="G156" s="146">
        <v>1</v>
      </c>
      <c r="H156" s="129">
        <f t="shared" si="1"/>
        <v>107.98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10</v>
      </c>
      <c r="G157" s="146">
        <v>1</v>
      </c>
      <c r="H157" s="129">
        <f t="shared" si="1"/>
        <v>194.60000000000002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0.25</v>
      </c>
      <c r="G158" s="146">
        <v>1</v>
      </c>
      <c r="H158" s="129">
        <f t="shared" si="1"/>
        <v>2.1625000000000001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 t="s">
        <v>184</v>
      </c>
      <c r="G159" s="146">
        <v>1</v>
      </c>
      <c r="H159" s="129">
        <f t="shared" si="1"/>
        <v>9.0500000000000007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185</v>
      </c>
      <c r="B160" s="147"/>
      <c r="C160" s="145" t="s">
        <v>186</v>
      </c>
      <c r="D160" s="126" t="s">
        <v>183</v>
      </c>
      <c r="E160" s="130">
        <v>59.99</v>
      </c>
      <c r="F160" s="146" t="s">
        <v>184</v>
      </c>
      <c r="G160" s="146">
        <v>1</v>
      </c>
      <c r="H160" s="129">
        <f t="shared" si="1"/>
        <v>29.995000000000001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187</v>
      </c>
      <c r="B161" s="144"/>
      <c r="C161" s="145" t="s">
        <v>188</v>
      </c>
      <c r="D161" s="126" t="s">
        <v>105</v>
      </c>
      <c r="E161" s="130">
        <v>24.25</v>
      </c>
      <c r="F161" s="146">
        <v>7</v>
      </c>
      <c r="G161" s="146">
        <v>24</v>
      </c>
      <c r="H161" s="129">
        <f t="shared" si="1"/>
        <v>7.072916666666667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189</v>
      </c>
      <c r="B162" s="144"/>
      <c r="C162" s="145" t="s">
        <v>188</v>
      </c>
      <c r="D162" s="126" t="s">
        <v>105</v>
      </c>
      <c r="E162" s="130">
        <v>24.85</v>
      </c>
      <c r="F162" s="146">
        <v>7</v>
      </c>
      <c r="G162" s="146">
        <v>24</v>
      </c>
      <c r="H162" s="129">
        <f t="shared" si="1"/>
        <v>7.2479166666666677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190</v>
      </c>
      <c r="B163" s="144"/>
      <c r="C163" s="145" t="s">
        <v>188</v>
      </c>
      <c r="D163" s="126" t="s">
        <v>105</v>
      </c>
      <c r="E163" s="130">
        <v>22.96</v>
      </c>
      <c r="F163" s="146">
        <v>7</v>
      </c>
      <c r="G163" s="146">
        <v>24</v>
      </c>
      <c r="H163" s="129">
        <f t="shared" si="1"/>
        <v>6.6966666666666663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191</v>
      </c>
      <c r="B164" s="144"/>
      <c r="C164" s="145" t="s">
        <v>188</v>
      </c>
      <c r="D164" s="126" t="s">
        <v>105</v>
      </c>
      <c r="E164" s="130">
        <v>20.22</v>
      </c>
      <c r="F164" s="146">
        <v>2</v>
      </c>
      <c r="G164" s="146">
        <v>24</v>
      </c>
      <c r="H164" s="129">
        <f t="shared" si="1"/>
        <v>1.6849999999999998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192</v>
      </c>
      <c r="B165" s="144"/>
      <c r="C165" s="145" t="s">
        <v>188</v>
      </c>
      <c r="D165" s="126" t="s">
        <v>105</v>
      </c>
      <c r="E165" s="130">
        <v>22.2</v>
      </c>
      <c r="F165" s="146">
        <v>2</v>
      </c>
      <c r="G165" s="146">
        <v>24</v>
      </c>
      <c r="H165" s="129">
        <f t="shared" si="1"/>
        <v>1.8499999999999999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193</v>
      </c>
      <c r="B166" s="69"/>
      <c r="C166" s="69"/>
      <c r="D166" s="69"/>
      <c r="E166" s="69"/>
      <c r="F166" s="69"/>
      <c r="G166" s="69"/>
      <c r="H166" s="148">
        <f>SUM(H154:H165)</f>
        <v>370.71500000000009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194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195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196</v>
      </c>
      <c r="B170" s="149" t="s">
        <v>197</v>
      </c>
      <c r="C170" s="149" t="s">
        <v>198</v>
      </c>
      <c r="D170" s="150" t="s">
        <v>199</v>
      </c>
      <c r="E170" s="150"/>
      <c r="F170" s="150"/>
      <c r="G170" s="150"/>
      <c r="H170" s="151" t="s">
        <v>200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1308</v>
      </c>
      <c r="B171" s="153">
        <v>0.11</v>
      </c>
      <c r="C171" s="154">
        <f>A171*B171</f>
        <v>143.88</v>
      </c>
      <c r="D171" s="155" t="s">
        <v>201</v>
      </c>
      <c r="E171" s="155"/>
      <c r="F171" s="155"/>
      <c r="G171" s="155"/>
      <c r="H171" s="156">
        <f>C171*2</f>
        <v>287.76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202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203</v>
      </c>
      <c r="B174" s="149" t="s">
        <v>197</v>
      </c>
      <c r="C174" s="149" t="s">
        <v>198</v>
      </c>
      <c r="D174" s="150" t="s">
        <v>199</v>
      </c>
      <c r="E174" s="150"/>
      <c r="F174" s="150"/>
      <c r="G174" s="150"/>
      <c r="H174" s="151" t="s">
        <v>200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/>
      <c r="B175" s="153">
        <v>18.899999999999999</v>
      </c>
      <c r="C175" s="154">
        <f>A175*B175</f>
        <v>0</v>
      </c>
      <c r="D175" s="155" t="s">
        <v>201</v>
      </c>
      <c r="E175" s="155"/>
      <c r="F175" s="155"/>
      <c r="G175" s="155"/>
      <c r="H175" s="156">
        <f>C175*2</f>
        <v>0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204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205</v>
      </c>
      <c r="B178" s="149" t="s">
        <v>197</v>
      </c>
      <c r="C178" s="149" t="s">
        <v>198</v>
      </c>
      <c r="D178" s="150" t="s">
        <v>199</v>
      </c>
      <c r="E178" s="150"/>
      <c r="F178" s="150"/>
      <c r="G178" s="150"/>
      <c r="H178" s="151" t="s">
        <v>200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27</v>
      </c>
      <c r="B179" s="153">
        <v>0.23</v>
      </c>
      <c r="C179" s="154">
        <f>A179*B179</f>
        <v>6.21</v>
      </c>
      <c r="D179" s="155" t="s">
        <v>206</v>
      </c>
      <c r="E179" s="155"/>
      <c r="F179" s="155"/>
      <c r="G179" s="155"/>
      <c r="H179" s="156">
        <f>C179*6</f>
        <v>37.26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207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208</v>
      </c>
      <c r="B182" s="160"/>
      <c r="C182" s="149" t="s">
        <v>25</v>
      </c>
      <c r="D182" s="150" t="s">
        <v>199</v>
      </c>
      <c r="E182" s="150"/>
      <c r="F182" s="150"/>
      <c r="G182" s="150"/>
      <c r="H182" s="151" t="s">
        <v>209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210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211</v>
      </c>
      <c r="B185" s="16"/>
      <c r="C185" s="16"/>
      <c r="D185" s="16"/>
      <c r="E185" s="16"/>
      <c r="F185" s="16"/>
      <c r="G185" s="16"/>
      <c r="H185" s="164">
        <f>H171+H175+H179+H183</f>
        <v>1856.52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6B4B5317-293C-49A1-8046-9A8033D6FB2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03162C70-82BE-4A1F-94E4-197042F80502}">
      <formula1>0</formula1>
      <formula2>0</formula2>
    </dataValidation>
    <dataValidation errorStyle="warning" allowBlank="1" showInputMessage="1" showErrorMessage="1" errorTitle="OK" error="Atingiu o valor desejado." sqref="B12 E12 E68:F72" xr:uid="{942A4ACA-864C-4CE9-9A62-DA1B444DC0BC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2B367-3459-41CC-A3A8-8DD94B745987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212</v>
      </c>
      <c r="B2" s="151"/>
      <c r="C2" s="151"/>
      <c r="D2" s="151"/>
      <c r="E2" s="151"/>
      <c r="F2" s="149" t="s">
        <v>213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214</v>
      </c>
      <c r="B3" s="124" t="s">
        <v>215</v>
      </c>
      <c r="C3" s="170" t="s">
        <v>216</v>
      </c>
      <c r="D3" s="170"/>
      <c r="E3" s="170"/>
      <c r="F3" s="124" t="str">
        <f>Licitante!$B$2</f>
        <v>Jacareí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217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218</v>
      </c>
      <c r="B5" s="171">
        <v>421</v>
      </c>
      <c r="C5" s="180">
        <v>1200</v>
      </c>
      <c r="D5" s="180"/>
      <c r="E5" s="180"/>
      <c r="F5" s="175">
        <f t="shared" ref="F5:F11" si="0">B5/C5</f>
        <v>0.35083333333333333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219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220</v>
      </c>
      <c r="B7" s="171">
        <v>112</v>
      </c>
      <c r="C7" s="180">
        <v>2500</v>
      </c>
      <c r="D7" s="180"/>
      <c r="E7" s="180"/>
      <c r="F7" s="175">
        <f t="shared" si="0"/>
        <v>4.48E-2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221</v>
      </c>
      <c r="B8" s="171">
        <v>30</v>
      </c>
      <c r="C8" s="180">
        <v>1800</v>
      </c>
      <c r="D8" s="180"/>
      <c r="E8" s="180"/>
      <c r="F8" s="175">
        <f t="shared" si="0"/>
        <v>1.6666666666666666E-2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222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223</v>
      </c>
      <c r="B10" s="171">
        <v>37</v>
      </c>
      <c r="C10" s="180">
        <v>300</v>
      </c>
      <c r="D10" s="180"/>
      <c r="E10" s="180"/>
      <c r="F10" s="175">
        <f t="shared" si="0"/>
        <v>0.12333333333333334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224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225</v>
      </c>
      <c r="B12" s="124" t="s">
        <v>215</v>
      </c>
      <c r="C12" s="170" t="s">
        <v>216</v>
      </c>
      <c r="D12" s="170"/>
      <c r="E12" s="170"/>
      <c r="F12" s="124" t="str">
        <f>Licitante!$B$2</f>
        <v>Jacareí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226</v>
      </c>
      <c r="B13" s="171">
        <v>401</v>
      </c>
      <c r="C13" s="180">
        <v>2700</v>
      </c>
      <c r="D13" s="180"/>
      <c r="E13" s="172"/>
      <c r="F13" s="187">
        <f t="shared" ref="F13:F18" si="1">B13/C13</f>
        <v>0.14851851851851852</v>
      </c>
    </row>
    <row r="14" spans="1:19" ht="31.7" customHeight="1">
      <c r="A14" s="188" t="s">
        <v>227</v>
      </c>
      <c r="B14" s="189">
        <v>280</v>
      </c>
      <c r="C14" s="190">
        <v>9000</v>
      </c>
      <c r="D14" s="190"/>
      <c r="E14" s="191"/>
      <c r="F14" s="192">
        <f t="shared" si="1"/>
        <v>3.111111111111111E-2</v>
      </c>
    </row>
    <row r="15" spans="1:19" ht="31.7" customHeight="1">
      <c r="A15" s="188" t="s">
        <v>228</v>
      </c>
      <c r="B15" s="189">
        <v>27</v>
      </c>
      <c r="C15" s="190">
        <v>2700</v>
      </c>
      <c r="D15" s="190"/>
      <c r="E15" s="191"/>
      <c r="F15" s="192">
        <f t="shared" si="1"/>
        <v>0.01</v>
      </c>
    </row>
    <row r="16" spans="1:19" ht="31.7" customHeight="1">
      <c r="A16" s="188" t="s">
        <v>229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230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231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232</v>
      </c>
      <c r="B19" s="194"/>
      <c r="C19" s="194"/>
      <c r="D19" s="194"/>
      <c r="E19" s="194"/>
      <c r="F19" s="195">
        <f>SUM(F4:F11)+SUM(F13:F18)</f>
        <v>0.725262962962963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233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234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235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212</v>
      </c>
      <c r="B25" s="202"/>
      <c r="C25" s="202"/>
      <c r="D25" s="202"/>
      <c r="E25" s="202"/>
      <c r="F25" s="202"/>
      <c r="G25" s="203"/>
      <c r="H25" s="204" t="s">
        <v>213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236</v>
      </c>
      <c r="B27" s="124" t="s">
        <v>215</v>
      </c>
      <c r="C27" s="170" t="s">
        <v>216</v>
      </c>
      <c r="D27" s="170"/>
      <c r="E27" s="65" t="s">
        <v>237</v>
      </c>
      <c r="F27" s="65" t="s">
        <v>238</v>
      </c>
      <c r="G27" s="205" t="s">
        <v>239</v>
      </c>
      <c r="H27" s="124" t="str">
        <f>Licitante!$B$2</f>
        <v>Jacareí / SP</v>
      </c>
      <c r="I27" s="178"/>
      <c r="J27" s="179"/>
    </row>
    <row r="28" spans="1:19" ht="24.8" customHeight="1">
      <c r="A28" s="30" t="s">
        <v>240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241</v>
      </c>
      <c r="B29" s="171">
        <v>157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3.502080057103981E-2</v>
      </c>
      <c r="I29" s="186"/>
      <c r="J29" s="186"/>
    </row>
    <row r="30" spans="1:19" ht="27.25" customHeight="1">
      <c r="A30" s="30" t="s">
        <v>242</v>
      </c>
      <c r="B30" s="171">
        <v>157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3.502080057103981E-2</v>
      </c>
      <c r="I30" s="186"/>
      <c r="J30" s="186"/>
    </row>
    <row r="31" spans="1:19" ht="27.25" customHeight="1">
      <c r="A31" s="30" t="s">
        <v>243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244</v>
      </c>
      <c r="B32" s="207"/>
      <c r="C32" s="207"/>
      <c r="D32" s="207"/>
      <c r="E32" s="207"/>
      <c r="F32" s="207"/>
      <c r="G32" s="208"/>
      <c r="H32" s="195">
        <f>SUM(H28:H31)</f>
        <v>7.0041601142079621E-2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5CD0D-B445-46AE-A42F-74A1589FAF4E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Jacareí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  <c r="I18" s="231"/>
    </row>
    <row r="19" spans="1:9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  <c r="I19" s="231"/>
    </row>
    <row r="20" spans="1:9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  <c r="I21" s="231"/>
    </row>
    <row r="22" spans="1:9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Jacareí / SP</v>
      </c>
      <c r="I25" s="239" t="s">
        <v>274</v>
      </c>
    </row>
    <row r="26" spans="1:9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38" t="str">
        <f>Licitante!$B$2</f>
        <v>Jacareí / SP</v>
      </c>
      <c r="I36" s="239" t="s">
        <v>274</v>
      </c>
    </row>
    <row r="37" spans="1:9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38" t="str">
        <f>Licitante!$B$2</f>
        <v>Jacareí / SP</v>
      </c>
      <c r="I42" s="239" t="s">
        <v>274</v>
      </c>
    </row>
    <row r="43" spans="1:9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38" t="str">
        <f>Licitante!$B$2</f>
        <v>Jacareí / SP</v>
      </c>
      <c r="I53" s="239" t="s">
        <v>274</v>
      </c>
    </row>
    <row r="54" spans="1:59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Licitante!I33</f>
        <v>79.466400000000007</v>
      </c>
      <c r="I54" s="249">
        <f>Licitante!I36</f>
        <v>70.130400000000009</v>
      </c>
    </row>
    <row r="55" spans="1:59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309</v>
      </c>
      <c r="B62" s="256" t="s">
        <v>310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51">
        <f>SUM(H54:H63)</f>
        <v>999.04640000000006</v>
      </c>
      <c r="I64" s="251">
        <f>SUM(I54:I63)</f>
        <v>989.71040000000005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38" t="str">
        <f>Licitante!$B$2</f>
        <v>Jacareí / SP</v>
      </c>
      <c r="I67" s="239" t="s">
        <v>274</v>
      </c>
    </row>
    <row r="68" spans="1:9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52">
        <f t="shared" ref="H70:I70" si="3">H64</f>
        <v>999.04640000000006</v>
      </c>
      <c r="I70" s="252">
        <f t="shared" si="3"/>
        <v>989.71040000000005</v>
      </c>
    </row>
    <row r="71" spans="1:9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51">
        <f t="shared" ref="H71:I71" si="4">SUM(H68:H70)</f>
        <v>1897.9225454545458</v>
      </c>
      <c r="I71" s="251">
        <f t="shared" si="4"/>
        <v>1970.0360727272728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38" t="str">
        <f>Licitante!$B$2</f>
        <v>Jacareí / SP</v>
      </c>
      <c r="I75" s="239" t="s">
        <v>274</v>
      </c>
    </row>
    <row r="76" spans="1:9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193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323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324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3163.7767749822665</v>
      </c>
    </row>
    <row r="86" spans="1:9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38" t="str">
        <f>Licitante!$B$2</f>
        <v>Jacareí / SP</v>
      </c>
      <c r="I86" s="239" t="s">
        <v>274</v>
      </c>
    </row>
    <row r="87" spans="1:9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38" t="str">
        <f>Licitante!$B$2</f>
        <v>Jacareí / SP</v>
      </c>
      <c r="I96" s="239" t="s">
        <v>274</v>
      </c>
    </row>
    <row r="97" spans="1:9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38" t="str">
        <f>Licitante!$B$2</f>
        <v>Jacareí / SP</v>
      </c>
      <c r="I101" s="239" t="s">
        <v>274</v>
      </c>
    </row>
    <row r="102" spans="1:9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38" t="str">
        <f>Licitante!$B$2</f>
        <v>Jacareí / SP</v>
      </c>
      <c r="I107" s="239" t="s">
        <v>274</v>
      </c>
    </row>
    <row r="108" spans="1:9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49">
        <f>H115*Licitante!H127</f>
        <v>451.18749770115232</v>
      </c>
      <c r="I109" s="249">
        <f>I115*Licitante!H127</f>
        <v>479.58774595825753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521.40958103448565</v>
      </c>
      <c r="I112" s="251">
        <f t="shared" si="11"/>
        <v>549.80982929159086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38" t="str">
        <f>Licitante!$B$2</f>
        <v>Jacareí / SP</v>
      </c>
      <c r="I114" s="239" t="s">
        <v>274</v>
      </c>
    </row>
    <row r="115" spans="1:9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4511.8749770115228</v>
      </c>
      <c r="I115" s="251">
        <f>(I32+I71+I81+I104+I108+I110+I111)/(1-Licitante!H127)</f>
        <v>4795.8774595825753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38" t="str">
        <f>Licitante!$B$2</f>
        <v>Jacareí / SP</v>
      </c>
      <c r="I118" s="239" t="s">
        <v>274</v>
      </c>
    </row>
    <row r="119" spans="1:9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225.59374885057616</v>
      </c>
      <c r="I119" s="249">
        <f>G119*I115</f>
        <v>239.79387297912876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473.74687258620992</v>
      </c>
      <c r="I120" s="240">
        <f>G120*(I115+I119)</f>
        <v>503.56713325617039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727.49163625061863</v>
      </c>
      <c r="I121" s="284">
        <f>I130*F129</f>
        <v>773.2840023506435</v>
      </c>
    </row>
    <row r="122" spans="1:9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284"/>
      <c r="I127" s="284"/>
    </row>
    <row r="128" spans="1:9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Jacareí / SP</v>
      </c>
      <c r="D129" s="287"/>
      <c r="E129" s="288">
        <f>Licitante!D83</f>
        <v>0.03</v>
      </c>
      <c r="F129" s="254">
        <f>E129+F123</f>
        <v>0.1225</v>
      </c>
      <c r="G129" s="254"/>
      <c r="H129" s="284"/>
      <c r="I129" s="284"/>
    </row>
    <row r="130" spans="1:9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51">
        <f>(H115+H119+H120)/(1-F129)</f>
        <v>5938.707234698928</v>
      </c>
      <c r="I130" s="251">
        <f>(I115+I119+I120)/(1-F129)</f>
        <v>6312.5224681685186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5263.854139846776</v>
      </c>
      <c r="I132" s="291"/>
    </row>
    <row r="133" spans="1:9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38" t="str">
        <f>Licitante!$B$2</f>
        <v>Jacareí / SP</v>
      </c>
      <c r="I134" s="239" t="s">
        <v>274</v>
      </c>
    </row>
    <row r="135" spans="1:9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49">
        <f>H71</f>
        <v>1897.9225454545458</v>
      </c>
      <c r="I136" s="249">
        <f>I71</f>
        <v>1970.0360727272728</v>
      </c>
    </row>
    <row r="137" spans="1:9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49">
        <f>H112</f>
        <v>521.40958103448565</v>
      </c>
      <c r="I139" s="249">
        <f>I112</f>
        <v>549.80982929159086</v>
      </c>
    </row>
    <row r="140" spans="1:9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4511.8749770115228</v>
      </c>
      <c r="I140" s="240">
        <f t="shared" si="12"/>
        <v>4795.8774595825762</v>
      </c>
    </row>
    <row r="141" spans="1:9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49">
        <f t="shared" ref="H141:I141" si="13">H130</f>
        <v>5938.707234698928</v>
      </c>
      <c r="I141" s="249">
        <f t="shared" si="13"/>
        <v>6312.5224681685186</v>
      </c>
    </row>
    <row r="142" spans="1:9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292">
        <f>ROUND((H115+H119+H120)/(1-(F129)),2)</f>
        <v>5938.71</v>
      </c>
      <c r="I142" s="292">
        <f>ROUND((I115+I119+I120)/(1-(F129)),2)</f>
        <v>6312.52</v>
      </c>
    </row>
    <row r="144" spans="1:9" ht="38.299999999999997" customHeight="1">
      <c r="A144" s="69" t="s">
        <v>363</v>
      </c>
      <c r="B144" s="69"/>
      <c r="C144" s="69"/>
      <c r="D144" s="69"/>
      <c r="E144" s="69"/>
      <c r="F144" s="69"/>
      <c r="G144" s="69"/>
      <c r="H144" s="293">
        <f>I142-H142</f>
        <v>373.8100000000004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F3CBD-68DA-4605-BCEF-2560534F80C3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Jacareí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</row>
    <row r="19" spans="1:8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</row>
    <row r="20" spans="1:8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</row>
    <row r="22" spans="1:8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Jacareí / SP</v>
      </c>
    </row>
    <row r="26" spans="1:8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95" t="str">
        <f>Licitante!$B$2</f>
        <v>Jacareí / SP</v>
      </c>
    </row>
    <row r="37" spans="1:8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95" t="str">
        <f>Licitante!$B$2</f>
        <v>Jacareí / SP</v>
      </c>
    </row>
    <row r="43" spans="1:8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95" t="str">
        <f>Licitante!$B$2</f>
        <v>Jacareí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96">
        <f>Licitante!I39</f>
        <v>120.67920000000001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309</v>
      </c>
      <c r="B62" s="256" t="s">
        <v>364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97">
        <f>SUM(H54:H63)</f>
        <v>1040.2592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95" t="str">
        <f>Licitante!$B$2</f>
        <v>Jacareí / SP</v>
      </c>
    </row>
    <row r="68" spans="1:8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98">
        <f t="shared" ref="H70" si="3">H64</f>
        <v>1040.2592</v>
      </c>
    </row>
    <row r="71" spans="1:8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97">
        <f t="shared" ref="H71" si="4">SUM(H68:H70)</f>
        <v>1579.5848872727272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95" t="str">
        <f>Licitante!$B$2</f>
        <v>Jacareí / SP</v>
      </c>
    </row>
    <row r="76" spans="1:8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193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323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324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95" t="str">
        <f>Licitante!$B$2</f>
        <v>Jacareí / SP</v>
      </c>
    </row>
    <row r="87" spans="1:8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95" t="str">
        <f>Licitante!$B$2</f>
        <v>Jacareí / SP</v>
      </c>
    </row>
    <row r="97" spans="1:8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95" t="str">
        <f>Licitante!$B$2</f>
        <v>Jacareí / SP</v>
      </c>
    </row>
    <row r="102" spans="1:8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95" t="str">
        <f>Licitante!$B$2</f>
        <v>Jacareí / SP</v>
      </c>
    </row>
    <row r="108" spans="1:8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96">
        <f>H115*Licitante!H127</f>
        <v>322.97416555049591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97">
        <f t="shared" ref="H112" si="11">SUM(H108:H111)</f>
        <v>393.19624888382924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95" t="str">
        <f>Licitante!$B$2</f>
        <v>Jacareí / SP</v>
      </c>
    </row>
    <row r="115" spans="1:8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3229.741655504959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95" t="str">
        <f>Licitante!$B$2</f>
        <v>Jacareí / SP</v>
      </c>
    </row>
    <row r="119" spans="1:8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161.48708277524796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339.12287382802072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520.76133616325694</v>
      </c>
    </row>
    <row r="122" spans="1:8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310"/>
    </row>
    <row r="123" spans="1:8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310"/>
    </row>
    <row r="128" spans="1:8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Jacareí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97">
        <f>(H115+H119+H120)/(1-F129)</f>
        <v>4251.112948271485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3768.0319314224521</v>
      </c>
    </row>
    <row r="133" spans="1:8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95" t="str">
        <f>Licitante!$B$2</f>
        <v>Jacareí / SP</v>
      </c>
    </row>
    <row r="135" spans="1:8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96">
        <f>H71</f>
        <v>1579.5848872727272</v>
      </c>
    </row>
    <row r="137" spans="1:8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96">
        <f>H112</f>
        <v>393.19624888382924</v>
      </c>
    </row>
    <row r="140" spans="1:8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301">
        <f t="shared" ref="H140" si="12">SUM(H135:H139)</f>
        <v>3229.7416555049595</v>
      </c>
    </row>
    <row r="141" spans="1:8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96">
        <f t="shared" ref="H141" si="13">H130</f>
        <v>4251.112948271485</v>
      </c>
    </row>
    <row r="142" spans="1:8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312">
        <f>ROUND((H115+H119+H120)/(1-(F129)),2)</f>
        <v>4251.1099999999997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B3039-3AC1-4936-8F68-6F156BD776BB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Jacareí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1251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</row>
    <row r="19" spans="1:8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</row>
    <row r="20" spans="1:8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</row>
    <row r="22" spans="1:8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Jacareí / SP</v>
      </c>
    </row>
    <row r="26" spans="1:8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95" t="str">
        <f>Licitante!$B$2</f>
        <v>Jacareí / SP</v>
      </c>
    </row>
    <row r="37" spans="1:8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95" t="str">
        <f>Licitante!$B$2</f>
        <v>Jacareí / SP</v>
      </c>
    </row>
    <row r="43" spans="1:8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95" t="str">
        <f>Licitante!$B$2</f>
        <v>Jacareí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96">
        <f>Licitante!I33</f>
        <v>79.466400000000007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309</v>
      </c>
      <c r="B62" s="256" t="s">
        <v>364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97">
        <f>SUM(H54:H63)</f>
        <v>999.04640000000006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95" t="str">
        <f>Licitante!$B$2</f>
        <v>Jacareí / SP</v>
      </c>
    </row>
    <row r="68" spans="1:8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98">
        <f t="shared" ref="H70" si="3">H64</f>
        <v>999.04640000000006</v>
      </c>
    </row>
    <row r="71" spans="1:8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97">
        <f t="shared" ref="H71" si="4">SUM(H68:H70)</f>
        <v>2215.7641454545455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95" t="str">
        <f>Licitante!$B$2</f>
        <v>Jacareí / SP</v>
      </c>
    </row>
    <row r="76" spans="1:8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193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323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324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98">
        <f>H32+H71-(H54+H55+H62)+H81</f>
        <v>3878.7522617304467</v>
      </c>
    </row>
    <row r="86" spans="1:8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95" t="str">
        <f>Licitante!$B$2</f>
        <v>Jacareí / SP</v>
      </c>
    </row>
    <row r="87" spans="1:8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31.858334798607366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95" t="str">
        <f>Licitante!$B$2</f>
        <v>Jacareí / SP</v>
      </c>
    </row>
    <row r="97" spans="1:8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95" t="str">
        <f>Licitante!$B$2</f>
        <v>Jacareí / SP</v>
      </c>
    </row>
    <row r="102" spans="1:8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95" t="str">
        <f>Licitante!$B$2</f>
        <v>Jacareí / SP</v>
      </c>
    </row>
    <row r="108" spans="1:8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96">
        <f>H115*Licitante!H127</f>
        <v>568.57572493426233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97">
        <f t="shared" ref="H112" si="11">SUM(H108:H111)</f>
        <v>638.79780826759566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95" t="str">
        <f>Licitante!$B$2</f>
        <v>Jacareí / SP</v>
      </c>
    </row>
    <row r="115" spans="1:8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5685.7572493426233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95" t="str">
        <f>Licitante!$B$2</f>
        <v>Jacareí / SP</v>
      </c>
    </row>
    <row r="119" spans="1:8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284.28786246713116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597.00451118097544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916.76761118674006</v>
      </c>
    </row>
    <row r="122" spans="1:8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310"/>
    </row>
    <row r="123" spans="1:8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310"/>
    </row>
    <row r="128" spans="1:8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Jacareí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97">
        <f>(H115+H119+H120)/(1-F129)</f>
        <v>7483.8172341774698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6633.3834575663932</v>
      </c>
    </row>
    <row r="133" spans="1:8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95" t="str">
        <f>Licitante!$B$2</f>
        <v>Jacareí / SP</v>
      </c>
    </row>
    <row r="135" spans="1:8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96">
        <f>H71</f>
        <v>2215.7641454545455</v>
      </c>
    </row>
    <row r="137" spans="1:8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96">
        <f>H112</f>
        <v>638.79780826759566</v>
      </c>
    </row>
    <row r="140" spans="1:8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301">
        <f t="shared" ref="H140" si="12">SUM(H135:H139)</f>
        <v>5685.7572493426233</v>
      </c>
    </row>
    <row r="141" spans="1:8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96">
        <f t="shared" ref="H141" si="13">H130</f>
        <v>7483.8172341774698</v>
      </c>
    </row>
    <row r="142" spans="1:8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312">
        <f>ROUND((H115+H119+H120)/(1-(F129)),2)</f>
        <v>7483.82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16EB8-111C-4D3C-8F1E-A915329985FA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365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>
        <f>Licitante!I1</f>
        <v>0</v>
      </c>
      <c r="C4" s="213"/>
      <c r="D4" s="213"/>
      <c r="E4" s="213"/>
      <c r="F4" s="214" t="s">
        <v>249</v>
      </c>
      <c r="G4" s="37" t="s">
        <v>366</v>
      </c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1" t="str">
        <f>Licitante!$B$2</f>
        <v>Jacareí / SP</v>
      </c>
    </row>
    <row r="8" spans="1:8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367</v>
      </c>
    </row>
    <row r="9" spans="1:8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ht="27.65" customHeight="1">
      <c r="A12" s="222" t="s">
        <v>368</v>
      </c>
      <c r="B12" s="222"/>
      <c r="C12" s="222"/>
      <c r="D12" s="222" t="s">
        <v>369</v>
      </c>
      <c r="E12" s="222"/>
      <c r="F12" s="224">
        <f>'Áreas a serem limpas'!B29+'Áreas a serem limpas'!B30</f>
        <v>314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262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263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264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368</v>
      </c>
    </row>
    <row r="19" spans="1:8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370</v>
      </c>
    </row>
    <row r="20" spans="1:8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368</v>
      </c>
    </row>
    <row r="22" spans="1:8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272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316" t="str">
        <f>Licitante!$B$2</f>
        <v>Jacareí / SP</v>
      </c>
    </row>
    <row r="26" spans="1:8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280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281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316" t="str">
        <f>Licitante!$B$2</f>
        <v>Jacareí / SP</v>
      </c>
    </row>
    <row r="37" spans="1:8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193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286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287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316" t="str">
        <f>Licitante!$B$2</f>
        <v>Jacareí / SP</v>
      </c>
    </row>
    <row r="43" spans="1:8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298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316" t="str">
        <f>Licitante!$B$2</f>
        <v>Jacareí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Licitante!I42</f>
        <v>69.558000000000007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296</v>
      </c>
      <c r="B61" s="230" t="s">
        <v>310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309</v>
      </c>
      <c r="B62" s="256" t="s">
        <v>308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193</v>
      </c>
      <c r="B63" s="17"/>
      <c r="C63" s="17"/>
      <c r="D63" s="17"/>
      <c r="E63" s="17"/>
      <c r="F63" s="17"/>
      <c r="G63" s="17"/>
      <c r="H63" s="251">
        <f>SUM(H54:H62)</f>
        <v>989.13800000000003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312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313</v>
      </c>
      <c r="C66" s="17"/>
      <c r="D66" s="17"/>
      <c r="E66" s="17"/>
      <c r="F66" s="17"/>
      <c r="G66" s="17"/>
      <c r="H66" s="316" t="str">
        <f>Licitante!$B$2</f>
        <v>Jacareí / SP</v>
      </c>
    </row>
    <row r="67" spans="1:8" ht="20.3" customHeight="1">
      <c r="A67" s="216" t="s">
        <v>282</v>
      </c>
      <c r="B67" s="230" t="s">
        <v>371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288</v>
      </c>
      <c r="B68" s="230" t="s">
        <v>289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299</v>
      </c>
      <c r="B69" s="230" t="s">
        <v>300</v>
      </c>
      <c r="C69" s="230"/>
      <c r="D69" s="230"/>
      <c r="E69" s="230"/>
      <c r="F69" s="230"/>
      <c r="G69" s="230"/>
      <c r="H69" s="252">
        <f>H63</f>
        <v>989.13800000000003</v>
      </c>
    </row>
    <row r="70" spans="1:8" ht="20.3" customHeight="1">
      <c r="A70" s="17" t="s">
        <v>193</v>
      </c>
      <c r="B70" s="17"/>
      <c r="C70" s="17"/>
      <c r="D70" s="17"/>
      <c r="E70" s="17"/>
      <c r="F70" s="17"/>
      <c r="G70" s="17"/>
      <c r="H70" s="251">
        <f>SUM(H67:H69)</f>
        <v>1974.457429090909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315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316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317</v>
      </c>
      <c r="C74" s="17"/>
      <c r="D74" s="17"/>
      <c r="E74" s="17"/>
      <c r="F74" s="17"/>
      <c r="G74" s="17"/>
      <c r="H74" s="316" t="str">
        <f>Licitante!$B$2</f>
        <v>Jacareí / SP</v>
      </c>
    </row>
    <row r="75" spans="1:8" ht="20.3" customHeight="1">
      <c r="A75" s="216" t="s">
        <v>65</v>
      </c>
      <c r="B75" s="230" t="s">
        <v>318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319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320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321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322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193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323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324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325</v>
      </c>
      <c r="B84" s="17"/>
      <c r="C84" s="17"/>
      <c r="D84" s="17"/>
      <c r="E84" s="17"/>
      <c r="F84" s="17"/>
      <c r="G84" s="17"/>
      <c r="H84" s="252">
        <f>H32+H70-(H54+H55+H61)+H80</f>
        <v>3178.8805529795591</v>
      </c>
    </row>
    <row r="85" spans="1:8" ht="24.65" customHeight="1">
      <c r="A85" s="237" t="s">
        <v>326</v>
      </c>
      <c r="B85" s="274" t="s">
        <v>327</v>
      </c>
      <c r="C85" s="274"/>
      <c r="D85" s="274"/>
      <c r="E85" s="274"/>
      <c r="F85" s="274"/>
      <c r="G85" s="237" t="s">
        <v>64</v>
      </c>
      <c r="H85" s="316" t="str">
        <f>Licitante!$B$2</f>
        <v>Jacareí / SP</v>
      </c>
    </row>
    <row r="86" spans="1:8" ht="25.35" customHeight="1">
      <c r="A86" s="216" t="s">
        <v>65</v>
      </c>
      <c r="B86" s="320" t="s">
        <v>328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329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8.7033006241740143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0.65274754681305103</v>
      </c>
    </row>
    <row r="89" spans="1:8" ht="20.3" customHeight="1">
      <c r="A89" s="321" t="s">
        <v>73</v>
      </c>
      <c r="B89" s="277" t="s">
        <v>330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1.0182861730283597</v>
      </c>
    </row>
    <row r="90" spans="1:8" ht="20.3" customHeight="1">
      <c r="A90" s="216" t="s">
        <v>76</v>
      </c>
      <c r="B90" s="256" t="s">
        <v>331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20.887921498017636</v>
      </c>
    </row>
    <row r="91" spans="1:8" ht="24.65" customHeight="1">
      <c r="A91" s="216" t="s">
        <v>89</v>
      </c>
      <c r="B91" s="256" t="s">
        <v>332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26.109901872522048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193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333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334</v>
      </c>
      <c r="B95" s="17" t="s">
        <v>335</v>
      </c>
      <c r="C95" s="17"/>
      <c r="D95" s="17"/>
      <c r="E95" s="17"/>
      <c r="F95" s="17"/>
      <c r="G95" s="17"/>
      <c r="H95" s="316" t="str">
        <f>Licitante!$B$2</f>
        <v>Jacareí / SP</v>
      </c>
    </row>
    <row r="96" spans="1:8" ht="20.3" customHeight="1">
      <c r="A96" s="216" t="s">
        <v>65</v>
      </c>
      <c r="B96" s="230" t="s">
        <v>336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193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337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338</v>
      </c>
      <c r="C100" s="17"/>
      <c r="D100" s="17"/>
      <c r="E100" s="17"/>
      <c r="F100" s="17"/>
      <c r="G100" s="17"/>
      <c r="H100" s="316" t="str">
        <f>Licitante!$B$2</f>
        <v>Jacareí / SP</v>
      </c>
    </row>
    <row r="101" spans="1:8" ht="20.3" customHeight="1">
      <c r="A101" s="216" t="s">
        <v>326</v>
      </c>
      <c r="B101" s="230" t="s">
        <v>327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334</v>
      </c>
      <c r="B102" s="230" t="s">
        <v>335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193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339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340</v>
      </c>
      <c r="C106" s="17"/>
      <c r="D106" s="17"/>
      <c r="E106" s="17"/>
      <c r="F106" s="17"/>
      <c r="G106" s="17"/>
      <c r="H106" s="316" t="str">
        <f>Licitante!$B$2</f>
        <v>Jacareí / SP</v>
      </c>
    </row>
    <row r="107" spans="1:8" ht="20.45" customHeight="1">
      <c r="A107" s="216" t="s">
        <v>65</v>
      </c>
      <c r="B107" s="230" t="s">
        <v>341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342</v>
      </c>
      <c r="C108" s="230"/>
      <c r="D108" s="230"/>
      <c r="E108" s="230"/>
      <c r="F108" s="230"/>
      <c r="G108" s="230"/>
      <c r="H108" s="249">
        <f>H114*Licitante!H127</f>
        <v>482.01260495621773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193</v>
      </c>
      <c r="B111" s="17"/>
      <c r="C111" s="17"/>
      <c r="D111" s="17"/>
      <c r="E111" s="17"/>
      <c r="F111" s="17"/>
      <c r="G111" s="17"/>
      <c r="H111" s="251">
        <f>SUM(H107:H110)</f>
        <v>552.23468828955106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343</v>
      </c>
      <c r="B113" s="17"/>
      <c r="C113" s="17"/>
      <c r="D113" s="17"/>
      <c r="E113" s="17"/>
      <c r="F113" s="17"/>
      <c r="G113" s="17"/>
      <c r="H113" s="316" t="str">
        <f>Licitante!$B$2</f>
        <v>Jacareí / SP</v>
      </c>
    </row>
    <row r="114" spans="1:8" ht="27.4" customHeight="1">
      <c r="A114" s="17" t="s">
        <v>193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4820.1260495621773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344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345</v>
      </c>
      <c r="C117" s="17"/>
      <c r="D117" s="17"/>
      <c r="E117" s="17"/>
      <c r="F117" s="17"/>
      <c r="G117" s="237" t="s">
        <v>64</v>
      </c>
      <c r="H117" s="316" t="str">
        <f>Licitante!$B$2</f>
        <v>Jacareí / SP</v>
      </c>
    </row>
    <row r="118" spans="1:8" ht="20.3" customHeight="1">
      <c r="A118" s="216" t="s">
        <v>65</v>
      </c>
      <c r="B118" s="230" t="s">
        <v>346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241.00630247810886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506.11323520402857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777.19382841872198</v>
      </c>
    </row>
    <row r="121" spans="1:8" ht="20.3" customHeight="1">
      <c r="A121" s="222"/>
      <c r="B121" s="230" t="s">
        <v>347</v>
      </c>
      <c r="C121" s="230"/>
      <c r="D121" s="230"/>
      <c r="E121" s="222" t="s">
        <v>348</v>
      </c>
      <c r="F121" s="222"/>
      <c r="G121" s="222"/>
      <c r="H121" s="284"/>
    </row>
    <row r="122" spans="1:8" ht="19.45" customHeight="1">
      <c r="A122" s="222"/>
      <c r="B122" s="230" t="s">
        <v>349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350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351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352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353</v>
      </c>
      <c r="C126" s="230"/>
      <c r="D126" s="230"/>
      <c r="E126" s="241"/>
      <c r="F126" s="222" t="s">
        <v>354</v>
      </c>
      <c r="G126" s="222"/>
      <c r="H126" s="284"/>
    </row>
    <row r="127" spans="1:8" ht="15" customHeight="1">
      <c r="A127" s="222"/>
      <c r="B127" s="230" t="s">
        <v>355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372</v>
      </c>
      <c r="C128" s="286" t="str">
        <f>H7</f>
        <v>Jacareí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0.3" customHeight="1">
      <c r="A129" s="17" t="s">
        <v>193</v>
      </c>
      <c r="B129" s="17"/>
      <c r="C129" s="17"/>
      <c r="D129" s="17"/>
      <c r="E129" s="17"/>
      <c r="F129" s="17"/>
      <c r="G129" s="17"/>
      <c r="H129" s="251">
        <f>(H114+H118+H119)/(1-F128)</f>
        <v>6344.4394156630369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356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357</v>
      </c>
      <c r="C132" s="17"/>
      <c r="D132" s="17"/>
      <c r="E132" s="17"/>
      <c r="F132" s="17"/>
      <c r="G132" s="17"/>
      <c r="H132" s="316" t="str">
        <f>Licitante!$B$2</f>
        <v>Jacareí / SP</v>
      </c>
    </row>
    <row r="133" spans="1:8" ht="29.95" customHeight="1">
      <c r="A133" s="237" t="s">
        <v>65</v>
      </c>
      <c r="B133" s="230" t="s">
        <v>358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280</v>
      </c>
      <c r="C134" s="230"/>
      <c r="D134" s="230"/>
      <c r="E134" s="230"/>
      <c r="F134" s="230"/>
      <c r="G134" s="230"/>
      <c r="H134" s="249">
        <f>H70</f>
        <v>1974.457429090909</v>
      </c>
    </row>
    <row r="135" spans="1:8" ht="21.6" customHeight="1">
      <c r="A135" s="237" t="s">
        <v>70</v>
      </c>
      <c r="B135" s="230" t="s">
        <v>359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323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339</v>
      </c>
      <c r="C137" s="230"/>
      <c r="D137" s="230"/>
      <c r="E137" s="230"/>
      <c r="F137" s="230"/>
      <c r="G137" s="230"/>
      <c r="H137" s="249">
        <f>H111</f>
        <v>552.23468828955106</v>
      </c>
    </row>
    <row r="138" spans="1:8" ht="31" customHeight="1">
      <c r="A138" s="17" t="s">
        <v>360</v>
      </c>
      <c r="B138" s="17"/>
      <c r="C138" s="17"/>
      <c r="D138" s="17"/>
      <c r="E138" s="17"/>
      <c r="F138" s="17"/>
      <c r="G138" s="17"/>
      <c r="H138" s="240">
        <f>SUM(H133:H137)</f>
        <v>4820.1260495621773</v>
      </c>
    </row>
    <row r="139" spans="1:8" ht="32.4" customHeight="1">
      <c r="A139" s="237" t="s">
        <v>89</v>
      </c>
      <c r="B139" s="230" t="s">
        <v>361</v>
      </c>
      <c r="C139" s="230"/>
      <c r="D139" s="230"/>
      <c r="E139" s="230"/>
      <c r="F139" s="230"/>
      <c r="G139" s="230"/>
      <c r="H139" s="249">
        <f>H129</f>
        <v>6344.4394156630369</v>
      </c>
    </row>
    <row r="140" spans="1:8" ht="36.75" customHeight="1">
      <c r="A140" s="17" t="s">
        <v>362</v>
      </c>
      <c r="B140" s="17"/>
      <c r="C140" s="17"/>
      <c r="D140" s="17"/>
      <c r="E140" s="17"/>
      <c r="F140" s="17"/>
      <c r="G140" s="17"/>
      <c r="H140" s="322">
        <f>ROUND((H114+H118+H119)/(1-(F128)),2)</f>
        <v>6344.44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8126-B445-4C5E-AC3A-860345107660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373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>
        <f>Licitante!I1</f>
        <v>0</v>
      </c>
      <c r="C4" s="213"/>
      <c r="D4" s="213"/>
      <c r="E4" s="213"/>
      <c r="F4" s="214" t="s">
        <v>249</v>
      </c>
      <c r="G4" s="37" t="s">
        <v>366</v>
      </c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1" t="str">
        <f>Licitante!$B$2</f>
        <v>Jacareí / SP</v>
      </c>
    </row>
    <row r="8" spans="1:8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374</v>
      </c>
    </row>
    <row r="9" spans="1:8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ht="33.549999999999997" customHeight="1">
      <c r="A12" s="222" t="s">
        <v>375</v>
      </c>
      <c r="B12" s="222"/>
      <c r="C12" s="222"/>
      <c r="D12" s="223" t="s">
        <v>376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262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263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264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377</v>
      </c>
    </row>
    <row r="19" spans="1:8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370</v>
      </c>
    </row>
    <row r="20" spans="1:8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368</v>
      </c>
    </row>
    <row r="22" spans="1:8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316" t="str">
        <f>Licitante!$B$2</f>
        <v>Jacareí / SP</v>
      </c>
    </row>
    <row r="26" spans="1:8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280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281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316" t="str">
        <f>Licitante!$B$2</f>
        <v>Jacareí / SP</v>
      </c>
    </row>
    <row r="37" spans="1:8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193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286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378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316" t="str">
        <f>Licitante!$B$2</f>
        <v>Jacareí / SP</v>
      </c>
    </row>
    <row r="43" spans="1:8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298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316" t="str">
        <f>Licitante!$B$2</f>
        <v>Jacareí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Licitante!I42</f>
        <v>69.558000000000007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296</v>
      </c>
      <c r="B61" s="230" t="s">
        <v>310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309</v>
      </c>
      <c r="B62" s="256" t="s">
        <v>308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193</v>
      </c>
      <c r="B63" s="17"/>
      <c r="C63" s="17"/>
      <c r="D63" s="17"/>
      <c r="E63" s="17"/>
      <c r="F63" s="17"/>
      <c r="G63" s="17"/>
      <c r="H63" s="251">
        <f>SUM(H54:H62)</f>
        <v>989.13800000000003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312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313</v>
      </c>
      <c r="C66" s="17"/>
      <c r="D66" s="17"/>
      <c r="E66" s="17"/>
      <c r="F66" s="17"/>
      <c r="G66" s="17"/>
      <c r="H66" s="316" t="str">
        <f>Licitante!$B$2</f>
        <v>Jacareí / SP</v>
      </c>
    </row>
    <row r="67" spans="1:8" ht="20.3" customHeight="1">
      <c r="A67" s="216" t="s">
        <v>282</v>
      </c>
      <c r="B67" s="230" t="s">
        <v>371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288</v>
      </c>
      <c r="B68" s="230" t="s">
        <v>289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299</v>
      </c>
      <c r="B69" s="230" t="s">
        <v>300</v>
      </c>
      <c r="C69" s="230"/>
      <c r="D69" s="230"/>
      <c r="E69" s="230"/>
      <c r="F69" s="230"/>
      <c r="G69" s="230"/>
      <c r="H69" s="252">
        <f>H63</f>
        <v>989.13800000000003</v>
      </c>
    </row>
    <row r="70" spans="1:8" ht="20.3" customHeight="1">
      <c r="A70" s="17" t="s">
        <v>193</v>
      </c>
      <c r="B70" s="17"/>
      <c r="C70" s="17"/>
      <c r="D70" s="17"/>
      <c r="E70" s="17"/>
      <c r="F70" s="17"/>
      <c r="G70" s="17"/>
      <c r="H70" s="251">
        <f>SUM(H67:H69)</f>
        <v>2270.0532578181819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315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316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317</v>
      </c>
      <c r="C74" s="17"/>
      <c r="D74" s="17"/>
      <c r="E74" s="17"/>
      <c r="F74" s="17"/>
      <c r="G74" s="17"/>
      <c r="H74" s="316" t="str">
        <f>Licitante!$B$2</f>
        <v>Jacareí / SP</v>
      </c>
    </row>
    <row r="75" spans="1:8" ht="20.3" customHeight="1">
      <c r="A75" s="216" t="s">
        <v>65</v>
      </c>
      <c r="B75" s="230" t="s">
        <v>318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319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320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321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322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193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323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324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325</v>
      </c>
      <c r="B84" s="17"/>
      <c r="C84" s="17"/>
      <c r="D84" s="17"/>
      <c r="E84" s="17"/>
      <c r="F84" s="17"/>
      <c r="G84" s="17"/>
      <c r="H84" s="252">
        <f>H32+H70-(H54+H55+H61)+H80</f>
        <v>4072.9197188734279</v>
      </c>
    </row>
    <row r="85" spans="1:8" ht="24.65" customHeight="1">
      <c r="A85" s="237" t="s">
        <v>326</v>
      </c>
      <c r="B85" s="274" t="s">
        <v>327</v>
      </c>
      <c r="C85" s="274"/>
      <c r="D85" s="274"/>
      <c r="E85" s="274"/>
      <c r="F85" s="274"/>
      <c r="G85" s="237" t="s">
        <v>64</v>
      </c>
      <c r="H85" s="316" t="str">
        <f>Licitante!$B$2</f>
        <v>Jacareí / SP</v>
      </c>
    </row>
    <row r="86" spans="1:8" ht="25.35" customHeight="1">
      <c r="A86" s="216" t="s">
        <v>65</v>
      </c>
      <c r="B86" s="256" t="s">
        <v>379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329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0.83632848436826024</v>
      </c>
    </row>
    <row r="89" spans="1:8" ht="20.3" customHeight="1">
      <c r="A89" s="321" t="s">
        <v>73</v>
      </c>
      <c r="B89" s="277" t="s">
        <v>330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1.3046724356144861</v>
      </c>
    </row>
    <row r="90" spans="1:8" ht="20.3" customHeight="1">
      <c r="A90" s="216" t="s">
        <v>76</v>
      </c>
      <c r="B90" s="256" t="s">
        <v>331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332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193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333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334</v>
      </c>
      <c r="B95" s="17" t="s">
        <v>335</v>
      </c>
      <c r="C95" s="17"/>
      <c r="D95" s="17"/>
      <c r="E95" s="17"/>
      <c r="F95" s="17"/>
      <c r="G95" s="17"/>
      <c r="H95" s="316" t="str">
        <f>Licitante!$B$2</f>
        <v>Jacareí / SP</v>
      </c>
    </row>
    <row r="96" spans="1:8" ht="20.3" customHeight="1">
      <c r="A96" s="216" t="s">
        <v>65</v>
      </c>
      <c r="B96" s="230" t="s">
        <v>336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193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337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338</v>
      </c>
      <c r="C100" s="17"/>
      <c r="D100" s="17"/>
      <c r="E100" s="17"/>
      <c r="F100" s="17"/>
      <c r="G100" s="17"/>
      <c r="H100" s="316" t="str">
        <f>Licitante!$B$2</f>
        <v>Jacareí / SP</v>
      </c>
    </row>
    <row r="101" spans="1:8" ht="20.3" customHeight="1">
      <c r="A101" s="216" t="s">
        <v>326</v>
      </c>
      <c r="B101" s="230" t="s">
        <v>327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334</v>
      </c>
      <c r="B102" s="230" t="s">
        <v>335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193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339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340</v>
      </c>
      <c r="C106" s="17"/>
      <c r="D106" s="17"/>
      <c r="E106" s="17"/>
      <c r="F106" s="17"/>
      <c r="G106" s="17"/>
      <c r="H106" s="316" t="str">
        <f>Licitante!$B$2</f>
        <v>Jacareí / SP</v>
      </c>
    </row>
    <row r="107" spans="1:8" ht="20.45" customHeight="1">
      <c r="A107" s="216" t="s">
        <v>65</v>
      </c>
      <c r="B107" s="230" t="s">
        <v>341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342</v>
      </c>
      <c r="C108" s="230"/>
      <c r="D108" s="230"/>
      <c r="E108" s="230"/>
      <c r="F108" s="230"/>
      <c r="G108" s="230"/>
      <c r="H108" s="283">
        <f>H114*Licitante!H127</f>
        <v>589.99777342109019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193</v>
      </c>
      <c r="B111" s="17"/>
      <c r="C111" s="17"/>
      <c r="D111" s="17"/>
      <c r="E111" s="17"/>
      <c r="F111" s="17"/>
      <c r="G111" s="17"/>
      <c r="H111" s="251">
        <f>SUM(H107:H110)</f>
        <v>660.21985675442352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343</v>
      </c>
      <c r="B113" s="17"/>
      <c r="C113" s="17"/>
      <c r="D113" s="17"/>
      <c r="E113" s="17"/>
      <c r="F113" s="17"/>
      <c r="G113" s="17"/>
      <c r="H113" s="316" t="str">
        <f>Licitante!$B$2</f>
        <v>Jacareí / SP</v>
      </c>
    </row>
    <row r="114" spans="1:8" ht="25.05" customHeight="1">
      <c r="A114" s="17" t="s">
        <v>193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5899.9777342109019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344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345</v>
      </c>
      <c r="C117" s="17"/>
      <c r="D117" s="17"/>
      <c r="E117" s="17"/>
      <c r="F117" s="17"/>
      <c r="G117" s="237" t="s">
        <v>64</v>
      </c>
      <c r="H117" s="316" t="str">
        <f>Licitante!$B$2</f>
        <v>Jacareí / SP</v>
      </c>
    </row>
    <row r="118" spans="1:8" ht="20.3" customHeight="1">
      <c r="A118" s="216" t="s">
        <v>65</v>
      </c>
      <c r="B118" s="230" t="s">
        <v>346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294.99888671054509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619.49766209214476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951.3083756913561</v>
      </c>
    </row>
    <row r="121" spans="1:8" ht="20.3" customHeight="1">
      <c r="A121" s="222"/>
      <c r="B121" s="230" t="s">
        <v>347</v>
      </c>
      <c r="C121" s="230"/>
      <c r="D121" s="230"/>
      <c r="E121" s="222" t="s">
        <v>348</v>
      </c>
      <c r="F121" s="222"/>
      <c r="G121" s="222"/>
      <c r="H121" s="284"/>
    </row>
    <row r="122" spans="1:8" ht="19.45" customHeight="1">
      <c r="A122" s="222"/>
      <c r="B122" s="230" t="s">
        <v>349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350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351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352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353</v>
      </c>
      <c r="C126" s="230"/>
      <c r="D126" s="230"/>
      <c r="E126" s="241"/>
      <c r="F126" s="222" t="s">
        <v>354</v>
      </c>
      <c r="G126" s="222"/>
      <c r="H126" s="284"/>
    </row>
    <row r="127" spans="1:8" ht="15" customHeight="1">
      <c r="A127" s="222"/>
      <c r="B127" s="230" t="s">
        <v>355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372</v>
      </c>
      <c r="C128" s="286" t="str">
        <f>H7</f>
        <v>Jacareí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8.4" customHeight="1">
      <c r="A129" s="17" t="s">
        <v>193</v>
      </c>
      <c r="B129" s="17"/>
      <c r="C129" s="17"/>
      <c r="D129" s="17"/>
      <c r="E129" s="17"/>
      <c r="F129" s="17"/>
      <c r="G129" s="17"/>
      <c r="H129" s="251">
        <f>(H114+H118+H119)/(1-F128)</f>
        <v>7765.7826587049476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356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357</v>
      </c>
      <c r="C132" s="17"/>
      <c r="D132" s="17"/>
      <c r="E132" s="17"/>
      <c r="F132" s="17"/>
      <c r="G132" s="17"/>
      <c r="H132" s="316" t="str">
        <f>Licitante!$B$2</f>
        <v>Jacareí / SP</v>
      </c>
    </row>
    <row r="133" spans="1:8" ht="31.7" customHeight="1">
      <c r="A133" s="237" t="s">
        <v>65</v>
      </c>
      <c r="B133" s="230" t="s">
        <v>358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280</v>
      </c>
      <c r="C134" s="230"/>
      <c r="D134" s="230"/>
      <c r="E134" s="230"/>
      <c r="F134" s="230"/>
      <c r="G134" s="230"/>
      <c r="H134" s="249">
        <f>H70</f>
        <v>2270.0532578181819</v>
      </c>
    </row>
    <row r="135" spans="1:8" ht="34.85" customHeight="1">
      <c r="A135" s="237" t="s">
        <v>70</v>
      </c>
      <c r="B135" s="230" t="s">
        <v>359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323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339</v>
      </c>
      <c r="C137" s="230"/>
      <c r="D137" s="230"/>
      <c r="E137" s="230"/>
      <c r="F137" s="230"/>
      <c r="G137" s="230"/>
      <c r="H137" s="249">
        <f>H111</f>
        <v>660.21985675442352</v>
      </c>
    </row>
    <row r="138" spans="1:8" ht="28.4" customHeight="1">
      <c r="A138" s="17" t="s">
        <v>360</v>
      </c>
      <c r="B138" s="17"/>
      <c r="C138" s="17"/>
      <c r="D138" s="17"/>
      <c r="E138" s="17"/>
      <c r="F138" s="17"/>
      <c r="G138" s="17"/>
      <c r="H138" s="240">
        <f>SUM(H133:H137)</f>
        <v>5899.9777342109028</v>
      </c>
    </row>
    <row r="139" spans="1:8" ht="31" customHeight="1">
      <c r="A139" s="237" t="s">
        <v>89</v>
      </c>
      <c r="B139" s="230" t="s">
        <v>361</v>
      </c>
      <c r="C139" s="230"/>
      <c r="D139" s="230"/>
      <c r="E139" s="230"/>
      <c r="F139" s="230"/>
      <c r="G139" s="230"/>
      <c r="H139" s="249">
        <f>H129</f>
        <v>7765.7826587049476</v>
      </c>
    </row>
    <row r="140" spans="1:8" ht="27.4" customHeight="1">
      <c r="A140" s="17" t="s">
        <v>362</v>
      </c>
      <c r="B140" s="17"/>
      <c r="C140" s="17"/>
      <c r="D140" s="17"/>
      <c r="E140" s="17"/>
      <c r="F140" s="17"/>
      <c r="G140" s="17"/>
      <c r="H140" s="322">
        <f>ROUND((H114+H118+H119)/(1-(F128)),2)</f>
        <v>7765.78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156CD-D920-40F4-B0CF-5BFC6CBB577B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380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381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382</v>
      </c>
      <c r="B5" s="332"/>
      <c r="C5" s="332"/>
      <c r="D5" s="332"/>
      <c r="E5" s="333" t="str">
        <f>Licitante!B3</f>
        <v>ARF/Jacareí</v>
      </c>
      <c r="F5" s="333"/>
      <c r="G5" s="334"/>
      <c r="H5" s="151" t="s">
        <v>383</v>
      </c>
      <c r="I5" s="159" t="s">
        <v>193</v>
      </c>
      <c r="J5" s="335" t="s">
        <v>384</v>
      </c>
    </row>
    <row r="6" spans="1:10" ht="34.15" customHeight="1">
      <c r="A6" s="329" t="s">
        <v>385</v>
      </c>
      <c r="B6" s="329"/>
      <c r="C6" s="336" t="s">
        <v>386</v>
      </c>
      <c r="D6" s="337" t="s">
        <v>263</v>
      </c>
      <c r="E6" s="337"/>
      <c r="F6" s="336" t="s">
        <v>387</v>
      </c>
      <c r="G6" s="336" t="s">
        <v>388</v>
      </c>
      <c r="H6" s="151"/>
      <c r="I6" s="159"/>
      <c r="J6" s="335"/>
    </row>
    <row r="7" spans="1:10" ht="34.85" customHeight="1">
      <c r="A7" s="338" t="s">
        <v>217</v>
      </c>
      <c r="B7" s="338"/>
      <c r="C7" s="339">
        <v>1200</v>
      </c>
      <c r="D7" s="338" t="s">
        <v>260</v>
      </c>
      <c r="E7" s="338"/>
      <c r="F7" s="340">
        <f>'Servente 40h'!H142</f>
        <v>5938.71</v>
      </c>
      <c r="G7" s="341">
        <f>ROUND((1/C7)*F7,7)</f>
        <v>4.948925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218</v>
      </c>
      <c r="B8" s="338"/>
      <c r="C8" s="339">
        <v>1200</v>
      </c>
      <c r="D8" s="338" t="s">
        <v>260</v>
      </c>
      <c r="E8" s="338"/>
      <c r="F8" s="340">
        <f>'Servente 40h'!H142</f>
        <v>5938.71</v>
      </c>
      <c r="G8" s="341">
        <f>ROUND((1/C8)*F8,7)</f>
        <v>4.948925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389</v>
      </c>
      <c r="B9" s="338"/>
      <c r="C9" s="339">
        <v>450</v>
      </c>
      <c r="D9" s="338" t="s">
        <v>260</v>
      </c>
      <c r="E9" s="338"/>
      <c r="F9" s="340">
        <f>'Servente 40h'!H142</f>
        <v>5938.71</v>
      </c>
      <c r="G9" s="341">
        <f>ROUND((1/C9)*F9,7)</f>
        <v>13.197133300000001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220</v>
      </c>
      <c r="B10" s="338"/>
      <c r="C10" s="339">
        <v>2500</v>
      </c>
      <c r="D10" s="338" t="s">
        <v>260</v>
      </c>
      <c r="E10" s="338"/>
      <c r="F10" s="340">
        <f>'Servente 40h'!H142</f>
        <v>5938.71</v>
      </c>
      <c r="G10" s="341">
        <f t="shared" ref="G10:G11" si="1">ROUND((1/C10)*F10,7)</f>
        <v>2.3754840000000002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221</v>
      </c>
      <c r="B11" s="338"/>
      <c r="C11" s="339">
        <v>1800</v>
      </c>
      <c r="D11" s="338" t="s">
        <v>260</v>
      </c>
      <c r="E11" s="338"/>
      <c r="F11" s="340">
        <f>'Servente 40h'!H142</f>
        <v>5938.71</v>
      </c>
      <c r="G11" s="341">
        <f t="shared" si="1"/>
        <v>3.2992832999999999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222</v>
      </c>
      <c r="B12" s="338"/>
      <c r="C12" s="339">
        <v>1500</v>
      </c>
      <c r="D12" s="338" t="s">
        <v>260</v>
      </c>
      <c r="E12" s="338"/>
      <c r="F12" s="340">
        <f>'Servente 40h'!H142</f>
        <v>5938.71</v>
      </c>
      <c r="G12" s="341">
        <f>ROUND((1/C12)*F12,7)</f>
        <v>3.9591400000000001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390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391</v>
      </c>
      <c r="B14" s="338"/>
      <c r="C14" s="339">
        <f>'Áreas a serem limpas'!C10</f>
        <v>300</v>
      </c>
      <c r="D14" s="338" t="s">
        <v>260</v>
      </c>
      <c r="E14" s="338"/>
      <c r="F14" s="340">
        <f>'Servente 40h'!H142</f>
        <v>5938.71</v>
      </c>
      <c r="G14" s="341">
        <f>ROUND((1/C14)*F14,7)</f>
        <v>19.7957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392</v>
      </c>
      <c r="B15" s="338"/>
      <c r="C15" s="339">
        <v>300</v>
      </c>
      <c r="D15" s="338" t="s">
        <v>393</v>
      </c>
      <c r="E15" s="338"/>
      <c r="F15" s="340">
        <f>'Servente com insalubridade'!H142</f>
        <v>7483.82</v>
      </c>
      <c r="G15" s="341">
        <f>ROUND((1/C15)*F15,7)</f>
        <v>24.946066699999999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394</v>
      </c>
      <c r="B17" s="332"/>
      <c r="C17" s="332"/>
      <c r="D17" s="332"/>
      <c r="E17" s="346" t="str">
        <f>Licitante!B3</f>
        <v>ARF/Jacareí</v>
      </c>
      <c r="F17" s="333"/>
      <c r="G17" s="334"/>
      <c r="H17" s="151" t="s">
        <v>395</v>
      </c>
      <c r="I17" s="159" t="s">
        <v>193</v>
      </c>
      <c r="J17" s="347" t="s">
        <v>396</v>
      </c>
      <c r="K17" s="120"/>
      <c r="L17" s="182"/>
      <c r="M17" s="348"/>
      <c r="N17" s="348"/>
      <c r="O17" s="348"/>
    </row>
    <row r="18" spans="1:15" ht="29.1" customHeight="1">
      <c r="A18" s="329" t="s">
        <v>397</v>
      </c>
      <c r="B18" s="329"/>
      <c r="C18" s="336" t="s">
        <v>386</v>
      </c>
      <c r="D18" s="337" t="s">
        <v>263</v>
      </c>
      <c r="E18" s="337"/>
      <c r="F18" s="336" t="s">
        <v>387</v>
      </c>
      <c r="G18" s="336" t="s">
        <v>388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398</v>
      </c>
      <c r="B19" s="351"/>
      <c r="C19" s="352">
        <v>2700</v>
      </c>
      <c r="D19" s="172" t="s">
        <v>260</v>
      </c>
      <c r="E19" s="174"/>
      <c r="F19" s="353">
        <f>'Servente 40h'!H142</f>
        <v>5938.71</v>
      </c>
      <c r="G19" s="354">
        <f>ROUND((1/C19)*F19,7)</f>
        <v>2.1995222000000001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227</v>
      </c>
      <c r="B20" s="351"/>
      <c r="C20" s="357">
        <v>9000</v>
      </c>
      <c r="D20" s="172" t="s">
        <v>260</v>
      </c>
      <c r="E20" s="174"/>
      <c r="F20" s="353">
        <f>'Servente 40h'!H142</f>
        <v>5938.71</v>
      </c>
      <c r="G20" s="354">
        <f t="shared" ref="G20:G22" si="2">ROUND((1/C20)*F20,7)</f>
        <v>0.65985669999999996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228</v>
      </c>
      <c r="B21" s="351"/>
      <c r="C21" s="357">
        <v>2700</v>
      </c>
      <c r="D21" s="172" t="s">
        <v>260</v>
      </c>
      <c r="E21" s="174"/>
      <c r="F21" s="353">
        <f>'Servente 40h'!H142</f>
        <v>5938.71</v>
      </c>
      <c r="G21" s="354">
        <f t="shared" si="2"/>
        <v>2.1995222000000001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229</v>
      </c>
      <c r="B22" s="351"/>
      <c r="C22" s="357">
        <v>2700</v>
      </c>
      <c r="D22" s="172" t="s">
        <v>260</v>
      </c>
      <c r="E22" s="174"/>
      <c r="F22" s="353">
        <f>'Servente 40h'!H142</f>
        <v>5938.71</v>
      </c>
      <c r="G22" s="354">
        <f t="shared" si="2"/>
        <v>2.1995222000000001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230</v>
      </c>
      <c r="B23" s="351"/>
      <c r="C23" s="357">
        <v>2700</v>
      </c>
      <c r="D23" s="172" t="s">
        <v>260</v>
      </c>
      <c r="E23" s="174"/>
      <c r="F23" s="353">
        <f>'Servente 40h'!H142</f>
        <v>5938.71</v>
      </c>
      <c r="G23" s="354">
        <f>ROUND((1/C23)*F23,7)</f>
        <v>2.1995222000000001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231</v>
      </c>
      <c r="B24" s="351"/>
      <c r="C24" s="357">
        <v>100000</v>
      </c>
      <c r="D24" s="172" t="s">
        <v>260</v>
      </c>
      <c r="E24" s="174"/>
      <c r="F24" s="353">
        <f>'Servente 40h'!H142</f>
        <v>5938.71</v>
      </c>
      <c r="G24" s="354">
        <f>ROUND((1/C24)*F24,7)</f>
        <v>5.9387099999999998E-2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399</v>
      </c>
      <c r="B26" s="330"/>
      <c r="C26" s="330"/>
      <c r="D26" s="330"/>
      <c r="E26" s="330"/>
      <c r="F26" s="330"/>
      <c r="G26" s="330"/>
      <c r="H26" s="151" t="s">
        <v>400</v>
      </c>
      <c r="I26" s="151" t="s">
        <v>193</v>
      </c>
      <c r="J26" s="363" t="s">
        <v>401</v>
      </c>
    </row>
    <row r="27" spans="1:15" ht="25.65" customHeight="1">
      <c r="A27" s="364" t="s">
        <v>402</v>
      </c>
      <c r="B27" s="364"/>
      <c r="C27" s="364"/>
      <c r="D27" s="364"/>
      <c r="E27" s="364"/>
      <c r="F27" s="365">
        <v>380</v>
      </c>
      <c r="G27" s="365" t="s">
        <v>403</v>
      </c>
      <c r="H27" s="151"/>
      <c r="I27" s="151"/>
      <c r="J27" s="366"/>
    </row>
    <row r="28" spans="1:15" ht="22.5" customHeight="1">
      <c r="A28" s="337" t="s">
        <v>404</v>
      </c>
      <c r="B28" s="337"/>
      <c r="C28" s="336" t="s">
        <v>405</v>
      </c>
      <c r="D28" s="336" t="s">
        <v>406</v>
      </c>
      <c r="E28" s="336" t="s">
        <v>407</v>
      </c>
      <c r="F28" s="336" t="s">
        <v>408</v>
      </c>
      <c r="G28" s="336" t="s">
        <v>409</v>
      </c>
      <c r="H28" s="151"/>
      <c r="I28" s="151"/>
      <c r="J28" s="367"/>
    </row>
    <row r="29" spans="1:15" ht="29.1" customHeight="1">
      <c r="A29" s="338" t="str">
        <f>Licitante!B3</f>
        <v>ARF/Jacareí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6344.44</v>
      </c>
      <c r="G29" s="371">
        <f>ROUND(F29*E29,7)</f>
        <v>1.4154446000000001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410</v>
      </c>
      <c r="B31" s="330"/>
      <c r="C31" s="330"/>
      <c r="D31" s="330"/>
      <c r="E31" s="330"/>
      <c r="F31" s="330"/>
      <c r="G31" s="330"/>
      <c r="H31" s="151" t="s">
        <v>411</v>
      </c>
      <c r="I31" s="151" t="s">
        <v>193</v>
      </c>
      <c r="J31" s="375" t="s">
        <v>412</v>
      </c>
    </row>
    <row r="32" spans="1:15" ht="25.65" customHeight="1">
      <c r="A32" s="364" t="s">
        <v>402</v>
      </c>
      <c r="B32" s="364"/>
      <c r="C32" s="364"/>
      <c r="D32" s="364"/>
      <c r="E32" s="364"/>
      <c r="F32" s="376">
        <v>160</v>
      </c>
      <c r="G32" s="365" t="s">
        <v>403</v>
      </c>
      <c r="H32" s="151"/>
      <c r="I32" s="151"/>
      <c r="J32" s="375"/>
    </row>
    <row r="33" spans="1:12" ht="25.35">
      <c r="A33" s="329" t="s">
        <v>404</v>
      </c>
      <c r="B33" s="329"/>
      <c r="C33" s="336" t="s">
        <v>413</v>
      </c>
      <c r="D33" s="336" t="s">
        <v>414</v>
      </c>
      <c r="E33" s="377" t="s">
        <v>415</v>
      </c>
      <c r="F33" s="336" t="s">
        <v>408</v>
      </c>
      <c r="G33" s="336" t="s">
        <v>409</v>
      </c>
      <c r="H33" s="151"/>
      <c r="I33" s="151"/>
      <c r="J33" s="375"/>
    </row>
    <row r="34" spans="1:12" ht="31" customHeight="1">
      <c r="A34" s="378" t="str">
        <f>Licitante!B3</f>
        <v>ARF/Jacareí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7765.78</v>
      </c>
      <c r="G34" s="354">
        <f>F34*E34</f>
        <v>0.34247089800000002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416</v>
      </c>
      <c r="B36" s="330"/>
      <c r="C36" s="330"/>
      <c r="D36" s="330"/>
      <c r="E36" s="330"/>
      <c r="F36" s="330"/>
      <c r="G36" s="330"/>
      <c r="J36" s="384" t="s">
        <v>417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404</v>
      </c>
      <c r="B38" s="389" t="s">
        <v>418</v>
      </c>
      <c r="C38" s="389"/>
      <c r="D38" s="389" t="s">
        <v>419</v>
      </c>
      <c r="E38" s="389"/>
      <c r="F38" s="388" t="s">
        <v>420</v>
      </c>
      <c r="G38" s="388" t="s">
        <v>421</v>
      </c>
      <c r="J38" s="387"/>
    </row>
    <row r="39" spans="1:12" ht="29.1" customHeight="1">
      <c r="A39" s="390" t="str">
        <f>Licitante!B3</f>
        <v>ARF/Jacareí</v>
      </c>
      <c r="B39" s="390" t="s">
        <v>214</v>
      </c>
      <c r="C39" s="379" t="s">
        <v>217</v>
      </c>
      <c r="D39" s="391">
        <f t="shared" ref="D39:D44" si="4">G7</f>
        <v>4.948925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218</v>
      </c>
      <c r="D40" s="391">
        <f t="shared" si="4"/>
        <v>4.948925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389</v>
      </c>
      <c r="D41" s="391">
        <f t="shared" si="4"/>
        <v>13.197133300000001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220</v>
      </c>
      <c r="D42" s="391">
        <f t="shared" si="4"/>
        <v>2.3754840000000002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221</v>
      </c>
      <c r="D43" s="391">
        <f t="shared" si="4"/>
        <v>3.2992832999999999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222</v>
      </c>
      <c r="D44" s="391">
        <f t="shared" si="4"/>
        <v>3.9591400000000001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391</v>
      </c>
      <c r="D45" s="391">
        <f>G14</f>
        <v>19.7957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392</v>
      </c>
      <c r="D46" s="391">
        <f>G15</f>
        <v>24.946066699999999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225</v>
      </c>
      <c r="C47" s="379" t="str">
        <f>'Áreas a serem limpas'!A13</f>
        <v>Pisos pavimentados adjacentes/contíguos às edificações</v>
      </c>
      <c r="D47" s="391">
        <f t="shared" ref="D47:D52" si="7">G19</f>
        <v>2.1995222000000001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0.65985669999999996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228</v>
      </c>
      <c r="D49" s="391">
        <f t="shared" si="7"/>
        <v>2.1995222000000001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229</v>
      </c>
      <c r="D50" s="391">
        <f t="shared" si="7"/>
        <v>2.1995222000000001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230</v>
      </c>
      <c r="D51" s="391">
        <f t="shared" si="7"/>
        <v>2.1995222000000001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231</v>
      </c>
      <c r="D52" s="391">
        <f t="shared" si="7"/>
        <v>5.9387099999999998E-2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422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236</v>
      </c>
      <c r="C54" s="379" t="s">
        <v>423</v>
      </c>
      <c r="D54" s="391">
        <f>G29</f>
        <v>1.4154446000000001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424</v>
      </c>
      <c r="D55" s="403">
        <f>G34</f>
        <v>0.34247089800000002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193</v>
      </c>
      <c r="C56" s="332"/>
      <c r="D56" s="333" t="str">
        <f>Licitante!B3</f>
        <v>ARF/Jacareí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425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418</v>
      </c>
      <c r="B60" s="407"/>
      <c r="C60" s="408" t="s">
        <v>420</v>
      </c>
      <c r="D60" s="409" t="s">
        <v>426</v>
      </c>
      <c r="E60" s="410" t="s">
        <v>427</v>
      </c>
      <c r="F60" s="411" t="s">
        <v>428</v>
      </c>
      <c r="G60" s="410" t="s">
        <v>429</v>
      </c>
    </row>
    <row r="61" spans="1:10" ht="28.25" customHeight="1">
      <c r="A61" s="412" t="s">
        <v>430</v>
      </c>
      <c r="B61" s="413" t="s">
        <v>217</v>
      </c>
      <c r="C61" s="414">
        <f>'Áreas a serem limpas'!B4</f>
        <v>0</v>
      </c>
      <c r="D61" s="415" t="s">
        <v>431</v>
      </c>
      <c r="E61" s="416">
        <f>'Servente 20h'!H142</f>
        <v>4251.1099999999997</v>
      </c>
      <c r="F61" s="417">
        <f>IF('CALCULO SIMPLES'!B37 = "Posto",1,0)</f>
        <v>1</v>
      </c>
      <c r="G61" s="418">
        <f>ROUND(E61*F61,2)</f>
        <v>4251.1099999999997</v>
      </c>
    </row>
    <row r="62" spans="1:10" ht="31" customHeight="1">
      <c r="A62" s="412"/>
      <c r="B62" s="413" t="s">
        <v>218</v>
      </c>
      <c r="C62" s="414">
        <f>'Áreas a serem limpas'!B5</f>
        <v>421</v>
      </c>
      <c r="D62" s="415"/>
      <c r="E62" s="416"/>
      <c r="F62" s="417"/>
      <c r="G62" s="418"/>
    </row>
    <row r="63" spans="1:10" ht="31" customHeight="1">
      <c r="A63" s="412"/>
      <c r="B63" s="413" t="s">
        <v>219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220</v>
      </c>
      <c r="C64" s="414">
        <f>'Áreas a serem limpas'!B7</f>
        <v>112</v>
      </c>
      <c r="D64" s="415"/>
      <c r="E64" s="416"/>
      <c r="F64" s="417"/>
      <c r="G64" s="418"/>
    </row>
    <row r="65" spans="1:7" ht="31" customHeight="1">
      <c r="A65" s="412"/>
      <c r="B65" s="413" t="s">
        <v>221</v>
      </c>
      <c r="C65" s="414">
        <f>'Áreas a serem limpas'!B8</f>
        <v>30</v>
      </c>
      <c r="D65" s="415"/>
      <c r="E65" s="416"/>
      <c r="F65" s="417"/>
      <c r="G65" s="418"/>
    </row>
    <row r="66" spans="1:7" ht="31" customHeight="1">
      <c r="A66" s="412"/>
      <c r="B66" s="413" t="s">
        <v>222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223</v>
      </c>
      <c r="C67" s="414">
        <f>'Áreas a serem limpas'!B10</f>
        <v>37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432</v>
      </c>
      <c r="B69" s="413" t="s">
        <v>226</v>
      </c>
      <c r="C69" s="414">
        <f>'Áreas a serem limpas'!B13</f>
        <v>401</v>
      </c>
      <c r="D69" s="415"/>
      <c r="E69" s="416"/>
      <c r="F69" s="417"/>
      <c r="G69" s="418"/>
    </row>
    <row r="70" spans="1:7" ht="31" customHeight="1">
      <c r="A70" s="420"/>
      <c r="B70" s="413" t="s">
        <v>227</v>
      </c>
      <c r="C70" s="414">
        <f>'Áreas a serem limpas'!B14</f>
        <v>280</v>
      </c>
      <c r="D70" s="415"/>
      <c r="E70" s="416"/>
      <c r="F70" s="417"/>
      <c r="G70" s="418"/>
    </row>
    <row r="71" spans="1:7" ht="31" customHeight="1">
      <c r="A71" s="420"/>
      <c r="B71" s="413" t="s">
        <v>228</v>
      </c>
      <c r="C71" s="414">
        <f>'Áreas a serem limpas'!B15</f>
        <v>27</v>
      </c>
      <c r="D71" s="415"/>
      <c r="E71" s="416"/>
      <c r="F71" s="417"/>
      <c r="G71" s="418"/>
    </row>
    <row r="72" spans="1:7" ht="31" customHeight="1">
      <c r="A72" s="420"/>
      <c r="B72" s="413" t="s">
        <v>229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230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231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433</v>
      </c>
      <c r="B76" s="430" t="s">
        <v>241</v>
      </c>
      <c r="C76" s="414">
        <f>'Áreas a serem limpas'!B29</f>
        <v>157</v>
      </c>
      <c r="D76" s="415" t="s">
        <v>434</v>
      </c>
      <c r="E76" s="416">
        <f>'Limpador de vidros sem risco- D'!H140</f>
        <v>6344.44</v>
      </c>
      <c r="F76" s="417">
        <f>IF('CALCULO SIMPLES'!B37 = "Posto",'Áreas a serem limpas'!H29+'Áreas a serem limpas'!H30,0)</f>
        <v>7.0041601142079621E-2</v>
      </c>
      <c r="G76" s="418">
        <f>ROUND(E76*F76,2)</f>
        <v>444.37</v>
      </c>
    </row>
    <row r="77" spans="1:7" ht="31" customHeight="1">
      <c r="A77" s="431"/>
      <c r="B77" s="430" t="s">
        <v>242</v>
      </c>
      <c r="C77" s="414">
        <f>'Áreas a serem limpas'!B30</f>
        <v>157</v>
      </c>
      <c r="D77" s="415"/>
      <c r="E77" s="416"/>
      <c r="F77" s="417"/>
      <c r="G77" s="418"/>
    </row>
    <row r="78" spans="1:7" ht="31" customHeight="1">
      <c r="A78" s="431"/>
      <c r="B78" s="432" t="s">
        <v>240</v>
      </c>
      <c r="C78" s="414">
        <f>'Áreas a serem limpas'!B28</f>
        <v>0</v>
      </c>
      <c r="D78" s="415" t="s">
        <v>435</v>
      </c>
      <c r="E78" s="433">
        <f>'Limpador de vidros com risco- D'!H140</f>
        <v>7765.78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243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436</v>
      </c>
      <c r="B80" s="439"/>
      <c r="C80" s="440">
        <f>SUM(C61:C79)</f>
        <v>1622</v>
      </c>
      <c r="D80" s="441"/>
      <c r="E80" s="442"/>
      <c r="F80" s="443">
        <f>F61+F76+F78</f>
        <v>1.0700416011420797</v>
      </c>
      <c r="G80" s="444">
        <f>G61+G76+G78</f>
        <v>4695.4799999999996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437</v>
      </c>
      <c r="B83" s="446"/>
      <c r="C83" s="446"/>
      <c r="D83" s="446"/>
      <c r="E83" s="446"/>
      <c r="F83" s="446"/>
      <c r="G83" s="447">
        <f>G56+G80</f>
        <v>4695.4799999999996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438</v>
      </c>
      <c r="B86" s="446"/>
      <c r="C86" s="446"/>
      <c r="D86" s="446"/>
      <c r="E86" s="446"/>
      <c r="F86" s="446"/>
      <c r="G86" s="447">
        <f>Licitante!H166</f>
        <v>370.71500000000009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439</v>
      </c>
      <c r="B89" s="449"/>
      <c r="C89" s="449"/>
      <c r="D89" s="449"/>
      <c r="E89" s="449"/>
      <c r="F89" s="449"/>
      <c r="G89" s="447">
        <f>Licitante!H185/12</f>
        <v>154.71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440</v>
      </c>
      <c r="B92" s="446"/>
      <c r="C92" s="446"/>
      <c r="D92" s="446"/>
      <c r="E92" s="446"/>
      <c r="F92" s="446"/>
      <c r="G92" s="447">
        <f>G83+G86+G89</f>
        <v>5220.9049999999997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441</v>
      </c>
      <c r="B95" s="446"/>
      <c r="C95" s="446"/>
      <c r="D95" s="446"/>
      <c r="E95" s="446"/>
      <c r="F95" s="446"/>
      <c r="G95" s="451">
        <f>G92*Licitante!D2</f>
        <v>125301.72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680A7-C061-4F22-AD65-A0FC9E3E2863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442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443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444</v>
      </c>
      <c r="B3" s="463" t="s">
        <v>445</v>
      </c>
      <c r="C3" s="463"/>
      <c r="D3" s="462" t="s">
        <v>446</v>
      </c>
      <c r="E3" s="464" t="s">
        <v>447</v>
      </c>
      <c r="F3" s="455"/>
      <c r="G3" s="464" t="s">
        <v>448</v>
      </c>
      <c r="H3" s="462" t="s">
        <v>449</v>
      </c>
    </row>
    <row r="4" spans="1:8">
      <c r="A4" s="465"/>
      <c r="B4" s="466" t="s">
        <v>450</v>
      </c>
      <c r="C4" s="466" t="s">
        <v>451</v>
      </c>
      <c r="D4" s="465"/>
      <c r="E4" s="467"/>
      <c r="F4" s="455"/>
      <c r="G4" s="467"/>
      <c r="H4" s="465"/>
    </row>
    <row r="5" spans="1:8" ht="16" customHeight="1">
      <c r="A5" s="468" t="s">
        <v>452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453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454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455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456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456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457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458</v>
      </c>
      <c r="B13" s="452" t="s">
        <v>459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460</v>
      </c>
      <c r="C14" s="466" t="s">
        <v>461</v>
      </c>
      <c r="D14" s="466" t="s">
        <v>462</v>
      </c>
      <c r="E14" s="466" t="s">
        <v>463</v>
      </c>
      <c r="F14" s="477" t="s">
        <v>464</v>
      </c>
      <c r="G14" s="455"/>
      <c r="H14" s="455"/>
    </row>
    <row r="15" spans="1:8" ht="16" customHeight="1">
      <c r="A15" s="468" t="s">
        <v>452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453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454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455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456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457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465</v>
      </c>
      <c r="B21" s="458"/>
      <c r="C21" s="458"/>
      <c r="D21" s="458"/>
      <c r="E21" s="458"/>
      <c r="F21" s="459"/>
    </row>
    <row r="22" spans="1:6" ht="25.35">
      <c r="A22" s="466" t="s">
        <v>444</v>
      </c>
      <c r="B22" s="466" t="s">
        <v>466</v>
      </c>
      <c r="C22" s="466" t="s">
        <v>467</v>
      </c>
      <c r="D22" s="466" t="s">
        <v>468</v>
      </c>
      <c r="E22" s="466" t="s">
        <v>469</v>
      </c>
      <c r="F22" s="477" t="s">
        <v>103</v>
      </c>
    </row>
    <row r="23" spans="1:6" ht="25.35">
      <c r="A23" s="468" t="s">
        <v>470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471</v>
      </c>
      <c r="B26" s="480"/>
      <c r="C26" s="480"/>
      <c r="D26" s="481"/>
      <c r="E26" s="478"/>
      <c r="F26" s="478"/>
    </row>
    <row r="27" spans="1:6">
      <c r="A27" s="482" t="s">
        <v>444</v>
      </c>
      <c r="B27" s="482" t="s">
        <v>100</v>
      </c>
      <c r="C27" s="482" t="s">
        <v>101</v>
      </c>
      <c r="D27" s="482" t="s">
        <v>103</v>
      </c>
      <c r="E27" s="482" t="s">
        <v>472</v>
      </c>
      <c r="F27" s="478"/>
    </row>
    <row r="28" spans="1:6" ht="16" customHeight="1">
      <c r="A28" s="468" t="s">
        <v>452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0.03</v>
      </c>
      <c r="F28" s="456"/>
    </row>
    <row r="29" spans="1:6" ht="16" customHeight="1">
      <c r="A29" s="468" t="s">
        <v>453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454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455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456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473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457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474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475</v>
      </c>
      <c r="B37" s="486" t="s">
        <v>476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67E2052E-DE30-4F57-9479-E2621184A8CC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B1E13BEF-CFA2-4726-ADC1-FF8D91F822A5}"/>
</file>

<file path=customXml/itemProps2.xml><?xml version="1.0" encoding="utf-8"?>
<ds:datastoreItem xmlns:ds="http://schemas.openxmlformats.org/officeDocument/2006/customXml" ds:itemID="{03F5FA0F-BBD1-46D1-BD1C-4EECA42397DB}"/>
</file>

<file path=customXml/itemProps3.xml><?xml version="1.0" encoding="utf-8"?>
<ds:datastoreItem xmlns:ds="http://schemas.openxmlformats.org/officeDocument/2006/customXml" ds:itemID="{087CE1D0-D7CD-4F95-98ED-433A467C0F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2025-07-02T13:20:07Z</dcterms:created>
  <dcterms:modified xsi:type="dcterms:W3CDTF">2025-07-02T13:20:08Z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